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ptenokag\Documents\Лаптенок\Раскрытие информации\факт 2017\Публ\"/>
    </mc:Choice>
  </mc:AlternateContent>
  <bookViews>
    <workbookView xWindow="0" yWindow="0" windowWidth="25200" windowHeight="11550"/>
  </bookViews>
  <sheets>
    <sheet name="Раскрытие информ" sheetId="1" r:id="rId1"/>
    <sheet name="расшифровки" sheetId="2" r:id="rId2"/>
  </sheets>
  <definedNames>
    <definedName name="_xlnm.Print_Titles" localSheetId="0">'Раскрытие информ'!$14:$16</definedName>
    <definedName name="_xlnm.Print_Area" localSheetId="0">'Раскрытие информ'!$A$1:$F$80</definedName>
    <definedName name="_xlnm.Print_Area" localSheetId="1">расшифровки!$A$2:$F$42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9" i="1"/>
  <c r="D20" i="1"/>
  <c r="E20" i="1"/>
  <c r="G20" i="1" s="1"/>
  <c r="I20" i="1"/>
  <c r="G21" i="1"/>
  <c r="I21" i="1"/>
  <c r="G22" i="1"/>
  <c r="I22" i="1"/>
  <c r="G23" i="1"/>
  <c r="I23" i="1"/>
  <c r="G24" i="1"/>
  <c r="I24" i="1"/>
  <c r="G25" i="1"/>
  <c r="I25" i="1"/>
  <c r="G26" i="1"/>
  <c r="I26" i="1"/>
  <c r="D27" i="1"/>
  <c r="E27" i="1"/>
  <c r="G27" i="1" s="1"/>
  <c r="I27" i="1"/>
  <c r="G28" i="1"/>
  <c r="I28" i="1"/>
  <c r="G29" i="1"/>
  <c r="I29" i="1"/>
  <c r="G30" i="1"/>
  <c r="I30" i="1"/>
  <c r="G31" i="1"/>
  <c r="I31" i="1"/>
  <c r="G32" i="1"/>
  <c r="I32" i="1"/>
  <c r="D33" i="1"/>
  <c r="E33" i="1"/>
  <c r="G33" i="1" s="1"/>
  <c r="I33" i="1"/>
  <c r="G34" i="1"/>
  <c r="I34" i="1"/>
  <c r="G35" i="1"/>
  <c r="I35" i="1"/>
  <c r="G36" i="1"/>
  <c r="I36" i="1"/>
  <c r="G37" i="1"/>
  <c r="I37" i="1"/>
  <c r="G38" i="1"/>
  <c r="I38" i="1"/>
  <c r="G39" i="1"/>
  <c r="I39" i="1"/>
  <c r="G40" i="1"/>
  <c r="I40" i="1"/>
  <c r="G41" i="1"/>
  <c r="I41" i="1"/>
  <c r="G42" i="1"/>
  <c r="I42" i="1"/>
  <c r="G43" i="1"/>
  <c r="I43" i="1"/>
  <c r="G44" i="1"/>
  <c r="I44" i="1"/>
  <c r="G45" i="1"/>
  <c r="I45" i="1"/>
  <c r="G46" i="1"/>
  <c r="I46" i="1"/>
  <c r="G47" i="1"/>
  <c r="I47" i="1"/>
  <c r="D48" i="1"/>
  <c r="E48" i="1"/>
  <c r="I48" i="1"/>
  <c r="G49" i="1"/>
  <c r="I49" i="1"/>
  <c r="G50" i="1"/>
  <c r="I50" i="1"/>
  <c r="D51" i="1"/>
  <c r="E51" i="1"/>
  <c r="I51" i="1"/>
  <c r="G52" i="1"/>
  <c r="I52" i="1"/>
  <c r="G53" i="1"/>
  <c r="I53" i="1"/>
  <c r="E54" i="1"/>
  <c r="G54" i="1" s="1"/>
  <c r="I54" i="1"/>
  <c r="G55" i="1"/>
  <c r="I55" i="1"/>
  <c r="G56" i="1"/>
  <c r="I56" i="1"/>
  <c r="G57" i="1"/>
  <c r="I57" i="1"/>
  <c r="G58" i="1"/>
  <c r="I58" i="1"/>
  <c r="D59" i="1"/>
  <c r="E59" i="1"/>
  <c r="I59" i="1"/>
  <c r="G60" i="1"/>
  <c r="I60" i="1"/>
  <c r="G61" i="1"/>
  <c r="I61" i="1"/>
  <c r="G62" i="1"/>
  <c r="I62" i="1"/>
  <c r="G63" i="1"/>
  <c r="I63" i="1"/>
  <c r="D64" i="1"/>
  <c r="E64" i="1"/>
  <c r="I64" i="1"/>
  <c r="G65" i="1"/>
  <c r="I65" i="1"/>
  <c r="G66" i="1"/>
  <c r="I66" i="1"/>
  <c r="G67" i="1"/>
  <c r="I67" i="1"/>
  <c r="G68" i="1"/>
  <c r="I68" i="1"/>
  <c r="D69" i="1"/>
  <c r="E69" i="1"/>
  <c r="I69" i="1"/>
  <c r="G70" i="1"/>
  <c r="I70" i="1"/>
  <c r="G71" i="1"/>
  <c r="I71" i="1"/>
  <c r="G72" i="1"/>
  <c r="I72" i="1"/>
  <c r="G73" i="1"/>
  <c r="I73" i="1"/>
  <c r="G74" i="1"/>
  <c r="I74" i="1"/>
  <c r="G75" i="1"/>
  <c r="I75" i="1"/>
  <c r="G76" i="1"/>
  <c r="I76" i="1"/>
  <c r="G77" i="1"/>
  <c r="I77" i="1"/>
  <c r="G64" i="1" l="1"/>
  <c r="G51" i="1"/>
  <c r="G69" i="1"/>
  <c r="G59" i="1"/>
  <c r="G48" i="1"/>
  <c r="E19" i="1"/>
  <c r="G19" i="1" s="1"/>
  <c r="D19" i="1"/>
  <c r="D18" i="1" s="1"/>
  <c r="D10" i="1" s="1"/>
  <c r="E18" i="1"/>
  <c r="D7" i="2"/>
  <c r="J75" i="1"/>
  <c r="A75" i="1"/>
  <c r="J70" i="1"/>
  <c r="J66" i="1"/>
  <c r="J63" i="1"/>
  <c r="J60" i="1"/>
  <c r="J58" i="1"/>
  <c r="J57" i="1"/>
  <c r="J56" i="1"/>
  <c r="J55" i="1"/>
  <c r="J54" i="1"/>
  <c r="A54" i="1"/>
  <c r="J53" i="1"/>
  <c r="J52" i="1"/>
  <c r="K50" i="1"/>
  <c r="J50" i="1"/>
  <c r="K49" i="1"/>
  <c r="P49" i="1"/>
  <c r="J47" i="1"/>
  <c r="J46" i="1"/>
  <c r="J45" i="1"/>
  <c r="J44" i="1"/>
  <c r="J43" i="1"/>
  <c r="J40" i="1"/>
  <c r="J39" i="1"/>
  <c r="J38" i="1"/>
  <c r="J37" i="1"/>
  <c r="J35" i="1"/>
  <c r="J34" i="1"/>
  <c r="J32" i="1"/>
  <c r="J31" i="1"/>
  <c r="J29" i="1"/>
  <c r="J25" i="1"/>
  <c r="G18" i="1" l="1"/>
  <c r="E10" i="1"/>
  <c r="J51" i="1"/>
  <c r="J26" i="1"/>
  <c r="J28" i="1"/>
  <c r="J30" i="1"/>
  <c r="J41" i="1"/>
  <c r="J42" i="1"/>
  <c r="J65" i="1"/>
  <c r="J61" i="1"/>
  <c r="J62" i="1"/>
  <c r="J64" i="1"/>
  <c r="J67" i="1"/>
  <c r="J68" i="1"/>
  <c r="J71" i="1"/>
  <c r="J72" i="1"/>
  <c r="J73" i="1"/>
  <c r="J76" i="1"/>
  <c r="E7" i="2"/>
  <c r="D35" i="2"/>
  <c r="E35" i="2"/>
  <c r="J20" i="1"/>
  <c r="J27" i="1"/>
  <c r="J21" i="1"/>
  <c r="J22" i="1"/>
  <c r="J33" i="1"/>
  <c r="J23" i="1"/>
  <c r="O59" i="1"/>
  <c r="J24" i="1"/>
  <c r="J36" i="1"/>
  <c r="K47" i="1"/>
  <c r="K51" i="1" s="1"/>
  <c r="J59" i="1"/>
  <c r="J49" i="1"/>
  <c r="P69" i="1" l="1"/>
  <c r="P71" i="1" s="1"/>
  <c r="J74" i="1"/>
  <c r="J69" i="1"/>
  <c r="J48" i="1"/>
  <c r="J19" i="1"/>
  <c r="O23" i="1"/>
  <c r="P23" i="1" s="1"/>
  <c r="O18" i="1" l="1"/>
  <c r="O41" i="1"/>
  <c r="J18" i="1"/>
</calcChain>
</file>

<file path=xl/comments1.xml><?xml version="1.0" encoding="utf-8"?>
<comments xmlns="http://schemas.openxmlformats.org/spreadsheetml/2006/main">
  <authors>
    <author>Федорова Елена Викторовна</author>
    <author>Светлова Наталья Георгиевна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Светлова Наталья Георгиевна:</t>
        </r>
        <r>
          <rPr>
            <sz val="9"/>
            <color indexed="81"/>
            <rFont val="Tahoma"/>
            <family val="2"/>
            <charset val="204"/>
          </rPr>
          <t xml:space="preserve">
выписка из протокола №53/51 от 23.12.2016</t>
        </r>
      </text>
    </comment>
    <comment ref="E44" authorId="1" shapeId="0">
      <text>
        <r>
          <rPr>
            <b/>
            <sz val="9"/>
            <color indexed="81"/>
            <rFont val="Tahoma"/>
            <family val="2"/>
            <charset val="204"/>
          </rPr>
          <t>Светлова Наталья Георгиевна:</t>
        </r>
        <r>
          <rPr>
            <sz val="9"/>
            <color indexed="81"/>
            <rFont val="Tahoma"/>
            <family val="2"/>
            <charset val="204"/>
          </rPr>
          <t xml:space="preserve">
с учетом льготников до 15 кВт и льготников до 150 кВт (1594+13)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Федорова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2 430 770 (ЧП) - 92 105 (выпадающие по ТПП)+ (- 945 673) (резерв по сомнительным долгам сальдо)+ (157552) (налог на прибыль)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  <charset val="204"/>
          </rPr>
          <t>Федорова Елена Викторовна:</t>
        </r>
        <r>
          <rPr>
            <sz val="9"/>
            <color indexed="81"/>
            <rFont val="Tahoma"/>
            <family val="2"/>
            <charset val="204"/>
          </rPr>
          <t xml:space="preserve">
сверить с макетом 10086</t>
        </r>
      </text>
    </comment>
  </commentList>
</comments>
</file>

<file path=xl/sharedStrings.xml><?xml version="1.0" encoding="utf-8"?>
<sst xmlns="http://schemas.openxmlformats.org/spreadsheetml/2006/main" count="318" uniqueCount="204">
  <si>
    <t>Приложение 1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</si>
  <si>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</si>
  <si>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</si>
  <si>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</si>
  <si>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</si>
  <si>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Филиал ПАО "МРСК Юга" - "Волгоградэнерго"</t>
  </si>
  <si>
    <t>ИНН:</t>
  </si>
  <si>
    <t>КПП:</t>
  </si>
  <si>
    <t>Долгосрочный период регулирования:</t>
  </si>
  <si>
    <t>2014 - 2018 гг.</t>
  </si>
  <si>
    <t>тыс. руб.</t>
  </si>
  <si>
    <t>N 
п/п</t>
  </si>
  <si>
    <t>Показатель</t>
  </si>
  <si>
    <t>Ед.изм.</t>
  </si>
  <si>
    <t>Примечание</t>
  </si>
  <si>
    <t>2017 год</t>
  </si>
  <si>
    <t>план</t>
  </si>
  <si>
    <t xml:space="preserve"> 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</si>
  <si>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</si>
  <si>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</si>
  <si>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</si>
  <si>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</si>
  <si>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</si>
  <si>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1.1</t>
  </si>
  <si>
    <t>Подконтрольные расходы, всего</t>
  </si>
  <si>
    <t>1.1.1</t>
  </si>
  <si>
    <t>Материальные расходы, всего</t>
  </si>
  <si>
    <t>В связи с тем, что у Общества имеется тарифная недостаточность на оплату процентов за пользование кредитными ресурсами, проведены мероприятия по снижению операционных затрат, позволяющих сократить объем недофинансирования по данной статье, так же учтена экономия в результате проведения закупочных процедур</t>
  </si>
  <si>
    <t>в Шаблоне "Структура…" статья 1.1.1."Материальные расходы" включает работы и услуги по ремонту (статья 1.1.1.3.1), т.е. 582 055,6 - 106 526,6 = 475 529, т.е. "Материальные затраты" из Протокола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</si>
  <si>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</si>
  <si>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</si>
  <si>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</si>
  <si>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</si>
  <si>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</si>
  <si>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</si>
  <si>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Оптимизация расходов: экономия расходов по статье "Услуги сторонних организаций по содержанию сетей и распределительных устройств" обусловлена выполнением большей части ремонтной программы хоз.способом, а так же экономией ввиду проведения закупочных процедур.</t>
  </si>
  <si>
    <t>1.1.1.3.1</t>
  </si>
  <si>
    <t>в том числе на ремонт</t>
  </si>
  <si>
    <t>1.1.2</t>
  </si>
  <si>
    <t>Фонд оплаты труда</t>
  </si>
  <si>
    <t>1.1.2.1</t>
  </si>
  <si>
    <t xml:space="preserve"> В целях экономии операционных затрат работы, планируемые к выполнению сторонними организациями, были переведены на выполнение хозспособом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</si>
  <si>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</si>
  <si>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</si>
  <si>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</si>
  <si>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</si>
  <si>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При тарифном регулировании заявленные Обществом расходы учтены не в полном объеме</t>
  </si>
  <si>
    <t>1.1.3.2</t>
  </si>
  <si>
    <t>в том числе транспортные услуги</t>
  </si>
  <si>
    <t>Пересмотр контрагентом стоимости услуг по перевозке рабочих и служащих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</si>
  <si>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</si>
  <si>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</si>
  <si>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</si>
  <si>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</si>
  <si>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</si>
  <si>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</si>
  <si>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</si>
  <si>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</si>
  <si>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</si>
  <si>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</si>
  <si>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Фактические расходы отображены  за вычетом суммы нагрузочных потерь (234 306 тыс.руб.)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</si>
  <si>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</si>
  <si>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</si>
  <si>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</si>
  <si>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</si>
  <si>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Исходя из заключенных договоров аренды</t>
  </si>
  <si>
    <t>1.2.4</t>
  </si>
  <si>
    <t>отчисления на социальные нужды</t>
  </si>
  <si>
    <t>Исходя из фактического размера ФОТ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</si>
  <si>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</si>
  <si>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</si>
  <si>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</si>
  <si>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</si>
  <si>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</si>
  <si>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</si>
  <si>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</si>
  <si>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</si>
  <si>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Налог на прибыль распределен на филиал в соответствии с  Положением по управленческому учету ОАО "МРСК Юга", утвержденным приказом ОАО "МРСК Юга" от 28.10.2014 г. №723, с учетом изменений, внесенных приказом ПАО «МРСК Юга» от 26.12.2016 г. №874 и равен "-157 552" тыс.руб.Так как налог на прибыль не может иметь отрицательное значение, налог на прибыль принят равный 0.</t>
  </si>
  <si>
    <t>1.2.9</t>
  </si>
  <si>
    <t>прочие налоги</t>
  </si>
  <si>
    <t>Снижение расходов обусловлено сокращением  налога на имущество в связи с корректировкой инвестиционной программы, согласованной с регулятором в рамках действующего законодательства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</si>
  <si>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</si>
  <si>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</si>
  <si>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Объем выпадающих доходов, утвержденный  на 2017г., в тарифных решениях по технологическому присоединению составил 146653,28 тыс.руб. С целью непревыщения предельного уровня тарифов на услуги по передаче э/э, объем выпадающих доходов, принятый в расчет на 2017г. в тариф по передаче э/э составил 80 000 тыс.руб. Фактические расходы отображены исходя из исполненных договоров на технологическое присоединение по льготным категориям заявителей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</si>
  <si>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</si>
  <si>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</si>
  <si>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</si>
  <si>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</si>
  <si>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</si>
  <si>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</si>
  <si>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</si>
  <si>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Расходы приведены в соответствии со структурой, учтенной в ТБР. Превышение обусловлено недофинансирование расходов на оплату процентов за пользование кредитными ресурсами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</si>
  <si>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</si>
  <si>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</si>
  <si>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По факту отражен финансовый результат за 2017 год с учетом фактических выпадающих по ТПП, прочих доходов и налога на прибыль</t>
  </si>
  <si>
    <t>II</t>
  </si>
  <si>
    <t>Справочно: расходы на ремонт, всего (пункт 1.1.1.2+пункт 1.1.2.1+пункт 1.1.1.3.1)*</t>
  </si>
  <si>
    <t xml:space="preserve"> Учтена экономия ввиду проведения закупочных процедур. Проведение ремонтов исходя из физического состояния оборудования</t>
  </si>
  <si>
    <t>Восстановление резерва по сомнительным долгам</t>
  </si>
  <si>
    <t>III</t>
  </si>
  <si>
    <t>Необходимая валовая выручка на оплату технологического расхода (потерь) электроэнергии</t>
  </si>
  <si>
    <t>Фактические расходы учтены за вычетом нагрузочных потерь (86 258 тыс.руб.)</t>
  </si>
  <si>
    <t>выпадающие по ТПП</t>
  </si>
  <si>
    <t>Справочно: Объем технологических потерь</t>
  </si>
  <si>
    <t>МВт·ч</t>
  </si>
  <si>
    <t>налог на прибыль по ТПП+ПНО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</si>
  <si>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</si>
  <si>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руб./МВт·ч</t>
  </si>
  <si>
    <t>Чистая прибыль по передаче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</si>
  <si>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</si>
  <si>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</si>
  <si>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</si>
  <si>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</si>
  <si>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</si>
  <si>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</si>
  <si>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эти данные сформированы с годового отчета, так как объем очень большой, направляю дополнительным файлом</t>
  </si>
  <si>
    <t>в том числе: трансформаторная мощность подстанций на высоком уровне напряжения</t>
  </si>
  <si>
    <t xml:space="preserve"> трансформаторная мощность подстанций на среднем первом уровне напряжения</t>
  </si>
  <si>
    <t>трансформаторная мощность подстанций на среднем втором уровне напряжения</t>
  </si>
  <si>
    <t>трансформаторная мощность подстанций на низком уровне напряжения</t>
  </si>
  <si>
    <t>Количество условных единиц по линиям электропередач, всего</t>
  </si>
  <si>
    <t>у.е.</t>
  </si>
  <si>
    <t>на листе "уе факт 2016 приведен" представлена таблица по приведению данных из ГО в отчет, представляемый в рамках тарифной заявки в соответствии с МУ (примечание указано)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</si>
  <si>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</si>
  <si>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 на среднем первом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</si>
  <si>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</si>
  <si>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</si>
  <si>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</si>
  <si>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</si>
  <si>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 на среднем первом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</si>
  <si>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</si>
  <si>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низком уровне напряжения</t>
  </si>
  <si>
    <t>Длина линий электропередач, всего</t>
  </si>
  <si>
    <t>км</t>
  </si>
  <si>
    <t>в том числе длина линий электропередач на высоком уровне напряжения</t>
  </si>
  <si>
    <t>длина линий электропередач на среднем первом уровне напряжения</t>
  </si>
  <si>
    <t>ТБР Поправила</t>
  </si>
  <si>
    <t>длина линий электропередач на среднем втором уровне напряжения</t>
  </si>
  <si>
    <t>длина линий электропередач на низком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</si>
  <si>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</si>
  <si>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</si>
  <si>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</si>
  <si>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</si>
  <si>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</si>
  <si>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тыс.руб.</t>
  </si>
  <si>
    <t>Норматив технологического расхода (потерь) электрической энергии, установленный Минэнерго России &lt;*&gt;</t>
  </si>
  <si>
    <t>Приказ Минэнерго от 26.09.2013 № 656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</si>
  <si>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</si>
  <si>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* раздел II формата предусматривает только  учет затрат на ремонт, отраженных в формате по пунктам: пункт 1.1.1.2+пункт 1.1.2.1+пункт 1.1.1.3.1, без прочих расходов. Общая сумма затрат на ремонт и техобслуживание за 2017 год составила   356 898  тыс.руб.</t>
  </si>
  <si>
    <t>Расшифровка статьи 1.1.3.3.</t>
  </si>
  <si>
    <t xml:space="preserve">Примечание </t>
  </si>
  <si>
    <t xml:space="preserve">в том числе прочие расходы </t>
  </si>
  <si>
    <t>1.1.3.3.1</t>
  </si>
  <si>
    <t>Электроэнергия на хознужды</t>
  </si>
  <si>
    <t>Фактические расходы не учитывают транспортную составляющую в конечном тарифе на электроэнергию</t>
  </si>
  <si>
    <t>1.1.3.3.2</t>
  </si>
  <si>
    <t>Услуги связи</t>
  </si>
  <si>
    <t>1.1.3.3.3</t>
  </si>
  <si>
    <t xml:space="preserve">Расходы на услуги вневедомственной охраны </t>
  </si>
  <si>
    <t>Оптимизация затрат</t>
  </si>
  <si>
    <t>1.1.3.3.4</t>
  </si>
  <si>
    <t>Расходы на услуги коммунального хозяйства</t>
  </si>
  <si>
    <t>1.1.3.3.5</t>
  </si>
  <si>
    <t>Расходы на юридические, информационные, аудиторские, консультационные услуги, прочие услуги сторонних организаций</t>
  </si>
  <si>
    <t>1.1.3.3.6</t>
  </si>
  <si>
    <t>Расходы на командировки и представительские</t>
  </si>
  <si>
    <t>1.1.3.3.7</t>
  </si>
  <si>
    <t>Расходы на подготовку кадров</t>
  </si>
  <si>
    <t>1.1.3.3.8</t>
  </si>
  <si>
    <t>Расходы на обеспечение нормальных условий труда и мер по технике безопасности</t>
  </si>
  <si>
    <t>1.1.3.3.9</t>
  </si>
  <si>
    <t>расходы на страхование</t>
  </si>
  <si>
    <t>1.1.3.3.10</t>
  </si>
  <si>
    <t>Материалы и запчасти для информационно-вычислительной техники</t>
  </si>
  <si>
    <t>1.1.3.3.11</t>
  </si>
  <si>
    <t>Оплата дней нетрудоспособности</t>
  </si>
  <si>
    <t>При тарифном регулировании заявленные Обществом расходы не учтены</t>
  </si>
  <si>
    <t>1.1.3.3.12</t>
  </si>
  <si>
    <t>Расходы ПАО "Россети"</t>
  </si>
  <si>
    <t>1.1.3.3.13</t>
  </si>
  <si>
    <t>Проведение обследований и экспертиз, разработка технических нормативов, расходы на экологию</t>
  </si>
  <si>
    <t>1.1.3.3.14</t>
  </si>
  <si>
    <t>Канцелярские и типографские расходы, почтово-телеграфные расходы, курьерские услуги по доставке почты</t>
  </si>
  <si>
    <t>1.1.3.3.15</t>
  </si>
  <si>
    <t>Развитие IT-структуры</t>
  </si>
  <si>
    <t>1.1.3.3.16</t>
  </si>
  <si>
    <t xml:space="preserve">Другие прочие расходы </t>
  </si>
  <si>
    <t>Расшифровка статьи 1.2.12</t>
  </si>
  <si>
    <t xml:space="preserve">прочие неподконтрольные расходы </t>
  </si>
  <si>
    <t>1.2.12.1</t>
  </si>
  <si>
    <t>Услуги смежных сетевых компаний (ТСО)</t>
  </si>
  <si>
    <t>1.2.12.2</t>
  </si>
  <si>
    <t>Теплоэнергия на хознужды</t>
  </si>
  <si>
    <t>1.2.12.3</t>
  </si>
  <si>
    <t>Лизинговые платежи</t>
  </si>
  <si>
    <t>Искл Восстановление  резерва по сомнительным долгам (сальдо)</t>
  </si>
  <si>
    <t>Проценты за кредит</t>
  </si>
  <si>
    <t>При тарифном регулировании расходы приняты исходя из кассовых разрывов, определенных как 1/12 от НВВ и не учтывают текущий размер дебиторской и ссудной задолженности</t>
  </si>
  <si>
    <t>1.2.12.4</t>
  </si>
  <si>
    <t xml:space="preserve">Другие расходы, осуществляемые из прибыли </t>
  </si>
  <si>
    <t>Фактические данные учитывают прочие доходы</t>
  </si>
  <si>
    <t>в том числе списание дебиторской задолженности</t>
  </si>
  <si>
    <t>1.2.12.6</t>
  </si>
  <si>
    <t>Дивиденды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</si>
</sst>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р_."/>
    <numFmt numFmtId="165" formatCode="#,##0.0"/>
    <numFmt numFmtId="166" formatCode="#,##0.0_р_."/>
    <numFmt numFmtId="167" formatCode="_-* #,##0.00_р_._-;\-* #,##0.00_р_._-;_-* &quot;-&quot;??_р_._-;_-@_-"/>
    <numFmt numFmtId="168" formatCode="#,##0.00_р_."/>
    <numFmt numFmtId="170" formatCode="0.000%"/>
    <numFmt numFmtId="171" formatCode="0.0000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10"/>
      <name val="Tahoma"/>
      <family val="2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8" fillId="0" borderId="10" applyBorder="0">
      <alignment horizontal="center" vertical="center" wrapText="1"/>
    </xf>
    <xf numFmtId="171" fontId="21" fillId="0" borderId="0">
      <alignment vertical="top"/>
    </xf>
  </cellStyleXfs>
  <cellXfs count="1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3" applyFont="1" applyFill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165" fontId="5" fillId="2" borderId="2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166" fontId="5" fillId="0" borderId="19" xfId="0" applyNumberFormat="1" applyFont="1" applyFill="1" applyBorder="1" applyAlignment="1">
      <alignment horizontal="center" vertical="center" wrapText="1"/>
    </xf>
    <xf numFmtId="167" fontId="2" fillId="0" borderId="0" xfId="1" applyFont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166" fontId="2" fillId="0" borderId="1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16" fontId="2" fillId="0" borderId="25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166" fontId="2" fillId="0" borderId="23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0" fontId="2" fillId="0" borderId="19" xfId="2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168" fontId="2" fillId="0" borderId="17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7" fontId="2" fillId="0" borderId="0" xfId="1" applyFont="1" applyFill="1" applyAlignment="1">
      <alignment horizontal="center" vertical="center"/>
    </xf>
    <xf numFmtId="167" fontId="4" fillId="0" borderId="0" xfId="1" applyFont="1" applyFill="1" applyAlignment="1">
      <alignment horizontal="center" vertical="center"/>
    </xf>
    <xf numFmtId="167" fontId="5" fillId="2" borderId="0" xfId="1" applyFont="1" applyFill="1" applyAlignment="1">
      <alignment horizontal="center" vertical="center"/>
    </xf>
    <xf numFmtId="0" fontId="16" fillId="0" borderId="0" xfId="0" applyFont="1"/>
    <xf numFmtId="0" fontId="19" fillId="0" borderId="30" xfId="4" applyFont="1" applyFill="1" applyBorder="1">
      <alignment horizontal="center" vertical="center" wrapText="1"/>
    </xf>
    <xf numFmtId="0" fontId="19" fillId="0" borderId="36" xfId="4" applyFont="1" applyFill="1" applyBorder="1">
      <alignment horizontal="center" vertical="center" wrapText="1"/>
    </xf>
    <xf numFmtId="0" fontId="19" fillId="0" borderId="36" xfId="4" applyFont="1" applyFill="1" applyBorder="1" applyAlignment="1">
      <alignment horizontal="center" vertical="center" wrapText="1"/>
    </xf>
    <xf numFmtId="0" fontId="19" fillId="0" borderId="32" xfId="4" applyFont="1" applyFill="1" applyBorder="1">
      <alignment horizontal="center" vertical="center" wrapText="1"/>
    </xf>
    <xf numFmtId="0" fontId="19" fillId="0" borderId="37" xfId="4" applyFont="1" applyFill="1" applyBorder="1">
      <alignment horizontal="center" vertical="center" wrapText="1"/>
    </xf>
    <xf numFmtId="0" fontId="6" fillId="0" borderId="0" xfId="0" applyFont="1"/>
    <xf numFmtId="0" fontId="19" fillId="0" borderId="20" xfId="4" applyFont="1" applyFill="1" applyBorder="1">
      <alignment horizontal="center" vertical="center" wrapText="1"/>
    </xf>
    <xf numFmtId="0" fontId="19" fillId="0" borderId="38" xfId="4" applyFont="1" applyFill="1" applyBorder="1">
      <alignment horizontal="center" vertical="center" wrapText="1"/>
    </xf>
    <xf numFmtId="0" fontId="19" fillId="0" borderId="38" xfId="4" applyFont="1" applyFill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5" fontId="4" fillId="0" borderId="39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right"/>
    </xf>
    <xf numFmtId="0" fontId="20" fillId="0" borderId="23" xfId="5" applyNumberFormat="1" applyFont="1" applyFill="1" applyBorder="1" applyAlignment="1" applyProtection="1">
      <alignment vertical="center" wrapText="1"/>
    </xf>
    <xf numFmtId="0" fontId="20" fillId="0" borderId="23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20" fillId="0" borderId="30" xfId="0" applyFont="1" applyFill="1" applyBorder="1" applyAlignment="1">
      <alignment horizontal="right"/>
    </xf>
    <xf numFmtId="0" fontId="20" fillId="0" borderId="36" xfId="5" applyNumberFormat="1" applyFont="1" applyFill="1" applyBorder="1" applyAlignment="1" applyProtection="1">
      <alignment vertical="center" wrapText="1"/>
    </xf>
    <xf numFmtId="0" fontId="20" fillId="0" borderId="36" xfId="0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/>
    </xf>
    <xf numFmtId="0" fontId="20" fillId="0" borderId="0" xfId="5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2" fillId="0" borderId="0" xfId="0" applyFont="1"/>
    <xf numFmtId="0" fontId="22" fillId="0" borderId="0" xfId="0" applyFont="1" applyFill="1"/>
    <xf numFmtId="0" fontId="16" fillId="0" borderId="0" xfId="0" applyFont="1" applyFill="1"/>
    <xf numFmtId="0" fontId="17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19" fillId="0" borderId="40" xfId="4" applyFont="1" applyFill="1" applyBorder="1">
      <alignment horizontal="center" vertical="center" wrapText="1"/>
    </xf>
    <xf numFmtId="0" fontId="19" fillId="0" borderId="41" xfId="4" applyFont="1" applyFill="1" applyBorder="1">
      <alignment horizontal="center" vertical="center" wrapText="1"/>
    </xf>
    <xf numFmtId="0" fontId="19" fillId="0" borderId="42" xfId="4" applyFont="1" applyFill="1" applyBorder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22" xfId="0" applyNumberFormat="1" applyFont="1" applyFill="1" applyBorder="1" applyAlignment="1">
      <alignment horizontal="center" vertical="center" wrapText="1"/>
    </xf>
    <xf numFmtId="0" fontId="20" fillId="0" borderId="20" xfId="4" applyFont="1" applyFill="1" applyBorder="1">
      <alignment horizontal="center" vertical="center" wrapText="1"/>
    </xf>
    <xf numFmtId="0" fontId="23" fillId="0" borderId="0" xfId="0" applyFont="1" applyFill="1"/>
    <xf numFmtId="0" fontId="0" fillId="0" borderId="0" xfId="0" applyFill="1"/>
    <xf numFmtId="0" fontId="20" fillId="4" borderId="20" xfId="4" applyFont="1" applyFill="1" applyBorder="1">
      <alignment horizontal="center" vertical="center" wrapText="1"/>
    </xf>
    <xf numFmtId="0" fontId="20" fillId="4" borderId="23" xfId="5" applyNumberFormat="1" applyFont="1" applyFill="1" applyBorder="1" applyAlignment="1" applyProtection="1">
      <alignment horizontal="right" vertical="center" wrapText="1"/>
    </xf>
    <xf numFmtId="0" fontId="20" fillId="4" borderId="23" xfId="0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20" fillId="0" borderId="6" xfId="4" applyFont="1" applyFill="1" applyBorder="1">
      <alignment horizontal="center" vertical="center" wrapText="1"/>
    </xf>
    <xf numFmtId="0" fontId="20" fillId="0" borderId="43" xfId="5" applyNumberFormat="1" applyFont="1" applyFill="1" applyBorder="1" applyAlignment="1" applyProtection="1">
      <alignment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4" applyFont="1" applyFill="1" applyBorder="1">
      <alignment horizontal="center" vertical="center" wrapText="1"/>
    </xf>
    <xf numFmtId="0" fontId="20" fillId="0" borderId="44" xfId="5" applyNumberFormat="1" applyFont="1" applyFill="1" applyBorder="1" applyAlignment="1" applyProtection="1">
      <alignment vertical="center" wrapText="1"/>
    </xf>
    <xf numFmtId="0" fontId="20" fillId="0" borderId="44" xfId="0" applyFont="1" applyFill="1" applyBorder="1" applyAlignment="1">
      <alignment horizontal="center" wrapText="1"/>
    </xf>
    <xf numFmtId="0" fontId="24" fillId="0" borderId="0" xfId="0" applyFont="1" applyFill="1"/>
    <xf numFmtId="0" fontId="24" fillId="0" borderId="0" xfId="0" applyFont="1" applyFill="1" applyAlignment="1">
      <alignment vertical="top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167" fontId="2" fillId="0" borderId="23" xfId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right" vertical="center" wrapText="1"/>
    </xf>
    <xf numFmtId="0" fontId="20" fillId="0" borderId="23" xfId="5" applyNumberFormat="1" applyFont="1" applyFill="1" applyBorder="1" applyAlignment="1" applyProtection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5" fontId="2" fillId="0" borderId="35" xfId="0" applyNumberFormat="1" applyFont="1" applyFill="1" applyBorder="1" applyAlignment="1">
      <alignment horizontal="left" vertical="center" wrapText="1"/>
    </xf>
  </cellXfs>
  <cellStyles count="6">
    <cellStyle name="ЗаголовокСтолбца" xfId="4"/>
    <cellStyle name="Обычный" xfId="0" builtinId="0"/>
    <cellStyle name="Обычный 2" xfId="5"/>
    <cellStyle name="Обычный 2 20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tabSelected="1" view="pageBreakPreview" zoomScale="80" zoomScaleNormal="80" zoomScaleSheetLayoutView="80" workbookViewId="0">
      <selection activeCell="E59" sqref="E59"/>
    </sheetView>
  </sheetViews>
  <sheetFormatPr defaultColWidth="9.140625" defaultRowHeight="15.75" x14ac:dyDescent="0.25"/>
  <cols>
    <col min="1" max="1" width="10.140625" style="1" customWidth="1"/>
    <col min="2" max="2" width="48" style="2" customWidth="1"/>
    <col min="3" max="3" width="14.28515625" style="1" customWidth="1"/>
    <col min="4" max="4" width="21.42578125" style="2" customWidth="1"/>
    <col min="5" max="5" width="20.42578125" style="2" customWidth="1"/>
    <col min="6" max="6" width="63.140625" style="3" customWidth="1"/>
    <col min="7" max="7" width="15.28515625" style="6" hidden="1" customWidth="1"/>
    <col min="8" max="8" width="9.140625" style="1" hidden="1" customWidth="1"/>
    <col min="9" max="10" width="12.7109375" style="1" hidden="1" customWidth="1"/>
    <col min="11" max="11" width="23" style="1" hidden="1" customWidth="1"/>
    <col min="12" max="12" width="41.140625" style="1" hidden="1" customWidth="1"/>
    <col min="13" max="13" width="36.140625" style="1" hidden="1" customWidth="1"/>
    <col min="14" max="14" width="0" style="1" hidden="1" customWidth="1"/>
    <col min="15" max="15" width="18.42578125" style="1" hidden="1" customWidth="1"/>
    <col min="16" max="16" width="13.7109375" style="1" hidden="1" customWidth="1"/>
    <col min="17" max="17" width="14.28515625" style="1" customWidth="1"/>
    <col min="18" max="16384" width="9.140625" style="1"/>
  </cols>
  <sheetData>
    <row r="1" spans="1:7" ht="15.75" customHeight="1" x14ac:dyDescent="0.25">
      <c r="D1" s="5"/>
      <c r="F1" s="4" t="s">
        <v>0</v>
      </c>
    </row>
    <row r="2" spans="1:7" x14ac:dyDescent="0.25">
      <c r="D2" s="5"/>
      <c r="F2" s="4" t="s">
        <v>1</v>
      </c>
    </row>
    <row r="3" spans="1:7" x14ac:dyDescent="0.25">
      <c r="D3" s="5"/>
      <c r="F3" s="4" t="s">
        <v>2</v>
      </c>
    </row>
    <row r="4" spans="1:7" hidden="1" x14ac:dyDescent="0.25">
      <c r="D4" s="5"/>
    </row>
    <row r="5" spans="1:7" hidden="1" x14ac:dyDescent="0.25"/>
    <row r="6" spans="1:7" ht="83.25" customHeight="1" x14ac:dyDescent="0.25">
      <c r="A6" s="151" t="s">
        <v>3</v>
      </c>
      <c r="B6" s="151"/>
      <c r="C6" s="151"/>
      <c r="D6" s="151"/>
      <c r="E6" s="151"/>
      <c r="F6" s="151"/>
      <c r="G6" s="7"/>
    </row>
    <row r="7" spans="1:7" ht="18.75" customHeight="1" x14ac:dyDescent="0.3">
      <c r="A7" s="190" t="s">
        <v>4</v>
      </c>
      <c r="B7" s="190"/>
      <c r="C7" s="9" t="s">
        <v>5</v>
      </c>
      <c r="D7" s="10"/>
      <c r="E7" s="10"/>
      <c r="F7" s="10"/>
      <c r="G7" s="11"/>
    </row>
    <row r="8" spans="1:7" s="2" customFormat="1" ht="18.75" customHeight="1" x14ac:dyDescent="0.25">
      <c r="A8" s="189" t="s">
        <v>6</v>
      </c>
      <c r="B8" s="189"/>
      <c r="C8" s="182">
        <v>6164266561</v>
      </c>
      <c r="D8" s="10"/>
      <c r="E8" s="10"/>
      <c r="F8" s="10"/>
      <c r="G8" s="11"/>
    </row>
    <row r="9" spans="1:7" s="2" customFormat="1" ht="18.75" customHeight="1" x14ac:dyDescent="0.25">
      <c r="A9" s="189" t="s">
        <v>7</v>
      </c>
      <c r="B9" s="189"/>
      <c r="C9" s="182">
        <v>34402001</v>
      </c>
      <c r="D9" s="10"/>
      <c r="E9" s="10"/>
      <c r="F9" s="10"/>
      <c r="G9" s="11"/>
    </row>
    <row r="10" spans="1:7" ht="18.75" customHeight="1" x14ac:dyDescent="0.25">
      <c r="A10" s="190" t="s">
        <v>8</v>
      </c>
      <c r="B10" s="190"/>
      <c r="C10" s="8" t="s">
        <v>9</v>
      </c>
      <c r="D10" s="12">
        <f>D18+D49</f>
        <v>9982664.5087922439</v>
      </c>
      <c r="E10" s="12">
        <f>E18+E49</f>
        <v>10684079.558190001</v>
      </c>
      <c r="F10" s="10"/>
      <c r="G10" s="11"/>
    </row>
    <row r="11" spans="1:7" ht="18.75" customHeight="1" x14ac:dyDescent="0.25">
      <c r="A11" s="8"/>
      <c r="B11" s="188"/>
      <c r="C11" s="13"/>
      <c r="D11" s="15"/>
      <c r="E11" s="12">
        <v>9686390.7060400005</v>
      </c>
      <c r="F11" s="14"/>
      <c r="G11" s="11"/>
    </row>
    <row r="12" spans="1:7" ht="19.5" customHeight="1" x14ac:dyDescent="0.25">
      <c r="A12" s="44"/>
      <c r="B12" s="187"/>
      <c r="C12" s="44"/>
      <c r="D12" s="184"/>
      <c r="E12" s="184"/>
      <c r="F12" s="16"/>
      <c r="G12" s="18"/>
    </row>
    <row r="13" spans="1:7" ht="19.5" customHeight="1" thickBot="1" x14ac:dyDescent="0.3">
      <c r="A13" s="185"/>
      <c r="B13" s="186"/>
      <c r="C13" s="44"/>
      <c r="D13" s="17"/>
      <c r="E13" s="17"/>
      <c r="F13" s="16"/>
      <c r="G13" s="18"/>
    </row>
    <row r="14" spans="1:7" ht="26.25" customHeight="1" thickBot="1" x14ac:dyDescent="0.3">
      <c r="A14" s="145" t="s">
        <v>11</v>
      </c>
      <c r="B14" s="153" t="s">
        <v>12</v>
      </c>
      <c r="C14" s="156" t="s">
        <v>13</v>
      </c>
      <c r="D14" s="143" t="s">
        <v>15</v>
      </c>
      <c r="E14" s="144"/>
      <c r="F14" s="147" t="s">
        <v>14</v>
      </c>
      <c r="G14" s="19"/>
    </row>
    <row r="15" spans="1:7" ht="15.75" customHeight="1" x14ac:dyDescent="0.25">
      <c r="A15" s="152"/>
      <c r="B15" s="154"/>
      <c r="C15" s="157"/>
      <c r="D15" s="147" t="s">
        <v>16</v>
      </c>
      <c r="E15" s="149" t="s">
        <v>17</v>
      </c>
      <c r="F15" s="183"/>
      <c r="G15" s="20"/>
    </row>
    <row r="16" spans="1:7" ht="16.5" thickBot="1" x14ac:dyDescent="0.3">
      <c r="A16" s="146"/>
      <c r="B16" s="155"/>
      <c r="C16" s="158"/>
      <c r="D16" s="148"/>
      <c r="E16" s="150"/>
      <c r="F16" s="148"/>
      <c r="G16" s="21"/>
    </row>
    <row r="17" spans="1:16" x14ac:dyDescent="0.25">
      <c r="A17" s="22" t="s">
        <v>18</v>
      </c>
      <c r="B17" s="23" t="s">
        <v>19</v>
      </c>
      <c r="C17" s="24" t="s">
        <v>20</v>
      </c>
      <c r="D17" s="26" t="s">
        <v>20</v>
      </c>
      <c r="E17" s="27" t="s">
        <v>20</v>
      </c>
      <c r="F17" s="25" t="s">
        <v>20</v>
      </c>
      <c r="G17" s="28"/>
    </row>
    <row r="18" spans="1:16" ht="88.5" customHeight="1" x14ac:dyDescent="0.25">
      <c r="A18" s="22" t="s">
        <v>21</v>
      </c>
      <c r="B18" s="23" t="s">
        <v>22</v>
      </c>
      <c r="C18" s="24" t="s">
        <v>10</v>
      </c>
      <c r="D18" s="30">
        <f>D19+D33+D47</f>
        <v>8392494.9101522435</v>
      </c>
      <c r="E18" s="30">
        <f>E19+E33+E47</f>
        <v>9148706.5261900015</v>
      </c>
      <c r="F18" s="31"/>
      <c r="G18" s="32">
        <f>E18/D18*100-100</f>
        <v>9.0105698500094746</v>
      </c>
      <c r="H18" s="1">
        <v>8293944.1570000006</v>
      </c>
      <c r="I18" s="33" t="e">
        <f>#REF!-H18</f>
        <v>#REF!</v>
      </c>
      <c r="J18" s="34" t="e">
        <f>#REF!/#REF!-1</f>
        <v>#REF!</v>
      </c>
      <c r="K18" s="35"/>
      <c r="O18" s="36">
        <f>E18-D18</f>
        <v>756211.61603775807</v>
      </c>
    </row>
    <row r="19" spans="1:16" ht="25.5" customHeight="1" x14ac:dyDescent="0.25">
      <c r="A19" s="22" t="s">
        <v>23</v>
      </c>
      <c r="B19" s="23" t="s">
        <v>24</v>
      </c>
      <c r="C19" s="24" t="s">
        <v>10</v>
      </c>
      <c r="D19" s="30">
        <f>D20+D25+D27</f>
        <v>3066305.1424483857</v>
      </c>
      <c r="E19" s="30">
        <f>E20+E25+E27</f>
        <v>2677315.56519</v>
      </c>
      <c r="F19" s="25"/>
      <c r="G19" s="32">
        <f t="shared" ref="G19:G77" si="0">E19/D19*100-100</f>
        <v>-12.685938260788518</v>
      </c>
      <c r="H19" s="1">
        <v>2413735.8122430155</v>
      </c>
      <c r="I19" s="33" t="e">
        <f>#REF!-H19</f>
        <v>#REF!</v>
      </c>
      <c r="J19" s="34" t="e">
        <f>#REF!/#REF!-1</f>
        <v>#REF!</v>
      </c>
    </row>
    <row r="20" spans="1:16" ht="135" customHeight="1" x14ac:dyDescent="0.25">
      <c r="A20" s="22" t="s">
        <v>25</v>
      </c>
      <c r="B20" s="23" t="s">
        <v>26</v>
      </c>
      <c r="C20" s="24" t="s">
        <v>10</v>
      </c>
      <c r="D20" s="30">
        <f>D21+D22+D23</f>
        <v>598039.21884750051</v>
      </c>
      <c r="E20" s="30">
        <f>E21+E22+E23</f>
        <v>340159.64037000004</v>
      </c>
      <c r="F20" s="31" t="s">
        <v>27</v>
      </c>
      <c r="G20" s="32">
        <f t="shared" si="0"/>
        <v>-43.120847320760667</v>
      </c>
      <c r="H20" s="1">
        <v>306310.07523454219</v>
      </c>
      <c r="I20" s="33" t="e">
        <f>#REF!-H20</f>
        <v>#REF!</v>
      </c>
      <c r="J20" s="34" t="e">
        <f>#REF!/#REF!-1</f>
        <v>#REF!</v>
      </c>
      <c r="L20" s="37" t="s">
        <v>28</v>
      </c>
      <c r="M20" s="37"/>
      <c r="N20" s="38"/>
      <c r="O20" s="36"/>
    </row>
    <row r="21" spans="1:16" ht="31.5" x14ac:dyDescent="0.25">
      <c r="A21" s="22" t="s">
        <v>29</v>
      </c>
      <c r="B21" s="23" t="s">
        <v>30</v>
      </c>
      <c r="C21" s="24" t="s">
        <v>10</v>
      </c>
      <c r="D21" s="30">
        <v>211809.47081153889</v>
      </c>
      <c r="E21" s="30">
        <v>183583.33473</v>
      </c>
      <c r="F21" s="25"/>
      <c r="G21" s="32">
        <f t="shared" si="0"/>
        <v>-13.326191682265986</v>
      </c>
      <c r="H21" s="1">
        <v>177295.60022115405</v>
      </c>
      <c r="I21" s="33" t="e">
        <f>#REF!-H21</f>
        <v>#REF!</v>
      </c>
      <c r="J21" s="34" t="e">
        <f>#REF!/#REF!-1</f>
        <v>#REF!</v>
      </c>
      <c r="O21" s="39"/>
    </row>
    <row r="22" spans="1:16" ht="114.75" customHeight="1" x14ac:dyDescent="0.25">
      <c r="A22" s="22" t="s">
        <v>31</v>
      </c>
      <c r="B22" s="23" t="s">
        <v>32</v>
      </c>
      <c r="C22" s="24" t="s">
        <v>10</v>
      </c>
      <c r="D22" s="30">
        <v>242959.21868252536</v>
      </c>
      <c r="E22" s="30">
        <v>74839.400999999998</v>
      </c>
      <c r="F22" s="31" t="s">
        <v>27</v>
      </c>
      <c r="G22" s="32">
        <f>E22/D22*100-100</f>
        <v>-69.196723052607197</v>
      </c>
      <c r="H22" s="1">
        <v>75460.914999999994</v>
      </c>
      <c r="I22" s="33" t="e">
        <f>#REF!-H22</f>
        <v>#REF!</v>
      </c>
      <c r="J22" s="34" t="e">
        <f>#REF!/#REF!-1</f>
        <v>#REF!</v>
      </c>
      <c r="O22" s="36"/>
    </row>
    <row r="23" spans="1:16" ht="68.25" customHeight="1" x14ac:dyDescent="0.25">
      <c r="A23" s="22" t="s">
        <v>33</v>
      </c>
      <c r="B23" s="23" t="s">
        <v>34</v>
      </c>
      <c r="C23" s="24" t="s">
        <v>10</v>
      </c>
      <c r="D23" s="30">
        <v>143270.52935343623</v>
      </c>
      <c r="E23" s="30">
        <v>81736.904639999993</v>
      </c>
      <c r="F23" s="138" t="s">
        <v>35</v>
      </c>
      <c r="G23" s="32">
        <f t="shared" si="0"/>
        <v>-42.949254805667678</v>
      </c>
      <c r="H23" s="1">
        <v>53553.560013388167</v>
      </c>
      <c r="I23" s="33" t="e">
        <f>#REF!-H23</f>
        <v>#REF!</v>
      </c>
      <c r="J23" s="34" t="e">
        <f>#REF!/#REF!-1</f>
        <v>#REF!</v>
      </c>
      <c r="O23" s="36">
        <f>E19+E33</f>
        <v>7914491.4744513184</v>
      </c>
      <c r="P23" s="36">
        <f>O22-O23</f>
        <v>-7914491.4744513184</v>
      </c>
    </row>
    <row r="24" spans="1:16" ht="124.5" customHeight="1" x14ac:dyDescent="0.25">
      <c r="A24" s="22" t="s">
        <v>36</v>
      </c>
      <c r="B24" s="23" t="s">
        <v>37</v>
      </c>
      <c r="C24" s="24" t="s">
        <v>10</v>
      </c>
      <c r="D24" s="30">
        <v>109451.92902172419</v>
      </c>
      <c r="E24" s="30">
        <v>50328.191480000001</v>
      </c>
      <c r="F24" s="139"/>
      <c r="G24" s="32">
        <f t="shared" si="0"/>
        <v>-54.017994995765875</v>
      </c>
      <c r="H24" s="1">
        <v>25149.557095159726</v>
      </c>
      <c r="I24" s="33" t="e">
        <f>#REF!-H24</f>
        <v>#REF!</v>
      </c>
      <c r="J24" s="34" t="e">
        <f>#REF!/#REF!-1</f>
        <v>#REF!</v>
      </c>
    </row>
    <row r="25" spans="1:16" ht="21.75" customHeight="1" x14ac:dyDescent="0.25">
      <c r="A25" s="22" t="s">
        <v>38</v>
      </c>
      <c r="B25" s="23" t="s">
        <v>39</v>
      </c>
      <c r="C25" s="24" t="s">
        <v>10</v>
      </c>
      <c r="D25" s="41">
        <v>2057487.7939933788</v>
      </c>
      <c r="E25" s="41">
        <v>1881022.80039</v>
      </c>
      <c r="F25" s="40"/>
      <c r="G25" s="32">
        <f t="shared" si="0"/>
        <v>-8.5767212869281622</v>
      </c>
      <c r="H25" s="1">
        <v>1728223.5536254388</v>
      </c>
      <c r="I25" s="33" t="e">
        <f>#REF!-H25</f>
        <v>#REF!</v>
      </c>
      <c r="J25" s="34" t="e">
        <f>#REF!/#REF!-1</f>
        <v>#REF!</v>
      </c>
      <c r="K25" s="42"/>
    </row>
    <row r="26" spans="1:16" ht="63.75" customHeight="1" x14ac:dyDescent="0.25">
      <c r="A26" s="22" t="s">
        <v>40</v>
      </c>
      <c r="B26" s="23" t="s">
        <v>37</v>
      </c>
      <c r="C26" s="24" t="s">
        <v>10</v>
      </c>
      <c r="D26" s="30">
        <v>34078.352499144916</v>
      </c>
      <c r="E26" s="30">
        <v>52862.928</v>
      </c>
      <c r="F26" s="31" t="s">
        <v>41</v>
      </c>
      <c r="G26" s="32">
        <f t="shared" si="0"/>
        <v>55.121724271519355</v>
      </c>
      <c r="H26" s="1">
        <v>47218</v>
      </c>
      <c r="I26" s="33" t="e">
        <f>#REF!-H26</f>
        <v>#REF!</v>
      </c>
      <c r="J26" s="34" t="e">
        <f>#REF!/#REF!-1</f>
        <v>#REF!</v>
      </c>
    </row>
    <row r="27" spans="1:16" x14ac:dyDescent="0.25">
      <c r="A27" s="22" t="s">
        <v>42</v>
      </c>
      <c r="B27" s="23" t="s">
        <v>43</v>
      </c>
      <c r="C27" s="24" t="s">
        <v>10</v>
      </c>
      <c r="D27" s="30">
        <f>D28+D29+D30</f>
        <v>410778.12960750662</v>
      </c>
      <c r="E27" s="30">
        <f>E28+E29+E30</f>
        <v>456133.12442999997</v>
      </c>
      <c r="F27" s="31"/>
      <c r="G27" s="32">
        <f t="shared" si="0"/>
        <v>11.041238944690051</v>
      </c>
      <c r="H27" s="1">
        <v>379202.18338303437</v>
      </c>
      <c r="I27" s="33" t="e">
        <f>#REF!-H27</f>
        <v>#REF!</v>
      </c>
      <c r="J27" s="34" t="e">
        <f>#REF!/#REF!-1</f>
        <v>#REF!</v>
      </c>
    </row>
    <row r="28" spans="1:16" ht="41.25" customHeight="1" x14ac:dyDescent="0.25">
      <c r="A28" s="22" t="s">
        <v>44</v>
      </c>
      <c r="B28" s="23" t="s">
        <v>45</v>
      </c>
      <c r="C28" s="24" t="s">
        <v>10</v>
      </c>
      <c r="D28" s="30">
        <v>49672.02930385025</v>
      </c>
      <c r="E28" s="30">
        <v>73434.177240000005</v>
      </c>
      <c r="F28" s="31" t="s">
        <v>46</v>
      </c>
      <c r="G28" s="32">
        <f t="shared" si="0"/>
        <v>47.83808567754221</v>
      </c>
      <c r="H28" s="1">
        <v>62509.775764902974</v>
      </c>
      <c r="I28" s="33" t="e">
        <f>#REF!-H28</f>
        <v>#REF!</v>
      </c>
      <c r="J28" s="34" t="e">
        <f>#REF!/#REF!-1</f>
        <v>#REF!</v>
      </c>
    </row>
    <row r="29" spans="1:16" ht="25.5" x14ac:dyDescent="0.25">
      <c r="A29" s="22" t="s">
        <v>47</v>
      </c>
      <c r="B29" s="23" t="s">
        <v>48</v>
      </c>
      <c r="C29" s="24" t="s">
        <v>10</v>
      </c>
      <c r="D29" s="30">
        <v>971.32758030701916</v>
      </c>
      <c r="E29" s="30">
        <v>2124.7629999999999</v>
      </c>
      <c r="F29" s="31" t="s">
        <v>49</v>
      </c>
      <c r="G29" s="32">
        <f t="shared" si="0"/>
        <v>118.74834433594489</v>
      </c>
      <c r="H29" s="1">
        <v>1197.2990472392248</v>
      </c>
      <c r="I29" s="33" t="e">
        <f>#REF!-H29</f>
        <v>#REF!</v>
      </c>
      <c r="J29" s="34" t="e">
        <f>#REF!/#REF!-1</f>
        <v>#REF!</v>
      </c>
    </row>
    <row r="30" spans="1:16" x14ac:dyDescent="0.25">
      <c r="A30" s="22" t="s">
        <v>50</v>
      </c>
      <c r="B30" s="23" t="s">
        <v>51</v>
      </c>
      <c r="C30" s="24" t="s">
        <v>10</v>
      </c>
      <c r="D30" s="30">
        <v>360134.77272334934</v>
      </c>
      <c r="E30" s="30">
        <v>380574.18418999994</v>
      </c>
      <c r="F30" s="31"/>
      <c r="G30" s="32">
        <f t="shared" si="0"/>
        <v>5.6754895707757527</v>
      </c>
      <c r="H30" s="1">
        <v>315495.10857089219</v>
      </c>
      <c r="I30" s="33" t="e">
        <f>#REF!-H30</f>
        <v>#REF!</v>
      </c>
      <c r="J30" s="34" t="e">
        <f>#REF!/#REF!-1</f>
        <v>#REF!</v>
      </c>
    </row>
    <row r="31" spans="1:16" ht="47.25" x14ac:dyDescent="0.25">
      <c r="A31" s="22" t="s">
        <v>52</v>
      </c>
      <c r="B31" s="23" t="s">
        <v>53</v>
      </c>
      <c r="C31" s="24" t="s">
        <v>10</v>
      </c>
      <c r="D31" s="30">
        <v>0</v>
      </c>
      <c r="E31" s="30">
        <v>0</v>
      </c>
      <c r="F31" s="40"/>
      <c r="G31" s="32" t="e">
        <f t="shared" si="0"/>
        <v>#DIV/0!</v>
      </c>
      <c r="H31" s="1">
        <v>0</v>
      </c>
      <c r="I31" s="33" t="e">
        <f>#REF!-H31</f>
        <v>#REF!</v>
      </c>
      <c r="J31" s="34" t="e">
        <f>#REF!/#REF!-1</f>
        <v>#REF!</v>
      </c>
    </row>
    <row r="32" spans="1:16" ht="31.5" x14ac:dyDescent="0.25">
      <c r="A32" s="22" t="s">
        <v>54</v>
      </c>
      <c r="B32" s="23" t="s">
        <v>55</v>
      </c>
      <c r="C32" s="24" t="s">
        <v>10</v>
      </c>
      <c r="D32" s="30">
        <v>0</v>
      </c>
      <c r="E32" s="30">
        <v>0</v>
      </c>
      <c r="F32" s="40"/>
      <c r="G32" s="32" t="e">
        <f t="shared" si="0"/>
        <v>#DIV/0!</v>
      </c>
      <c r="H32" s="1">
        <v>0</v>
      </c>
      <c r="I32" s="33" t="e">
        <f>#REF!-H32</f>
        <v>#REF!</v>
      </c>
      <c r="J32" s="34" t="e">
        <f>#REF!/#REF!-1</f>
        <v>#REF!</v>
      </c>
    </row>
    <row r="33" spans="1:15" ht="31.5" x14ac:dyDescent="0.25">
      <c r="A33" s="22" t="s">
        <v>56</v>
      </c>
      <c r="B33" s="23" t="s">
        <v>57</v>
      </c>
      <c r="C33" s="24" t="s">
        <v>10</v>
      </c>
      <c r="D33" s="30">
        <f>D34+D35+D36+D37+D38+D39+D40+D41+D42+D43+D45+D46</f>
        <v>4947242.4277038584</v>
      </c>
      <c r="E33" s="30">
        <f>E34+E35+E36+E37+E38+E39+E40+E41+E42+E43+E45+E46</f>
        <v>5237175.9092613179</v>
      </c>
      <c r="F33" s="40"/>
      <c r="G33" s="32">
        <f t="shared" si="0"/>
        <v>5.8605068539571334</v>
      </c>
      <c r="H33" s="1">
        <v>4924658.4519612929</v>
      </c>
      <c r="I33" s="33" t="e">
        <f>#REF!-H33</f>
        <v>#REF!</v>
      </c>
      <c r="J33" s="34" t="e">
        <f>#REF!/#REF!-1</f>
        <v>#REF!</v>
      </c>
    </row>
    <row r="34" spans="1:15" ht="33" customHeight="1" x14ac:dyDescent="0.25">
      <c r="A34" s="22" t="s">
        <v>58</v>
      </c>
      <c r="B34" s="23" t="s">
        <v>59</v>
      </c>
      <c r="C34" s="24" t="s">
        <v>10</v>
      </c>
      <c r="D34" s="30">
        <v>2686907.14</v>
      </c>
      <c r="E34" s="43">
        <v>2519079.2409999999</v>
      </c>
      <c r="F34" s="31" t="s">
        <v>60</v>
      </c>
      <c r="G34" s="32">
        <f t="shared" si="0"/>
        <v>-6.2461369245533405</v>
      </c>
      <c r="H34" s="1">
        <v>2350264.676</v>
      </c>
      <c r="I34" s="33" t="e">
        <f>#REF!-H34</f>
        <v>#REF!</v>
      </c>
      <c r="J34" s="34" t="e">
        <f>#REF!/#REF!-1</f>
        <v>#REF!</v>
      </c>
      <c r="K34" s="1">
        <v>2507356.1378431004</v>
      </c>
      <c r="O34" s="42">
        <v>2519079.2394311898</v>
      </c>
    </row>
    <row r="35" spans="1:15" ht="56.25" customHeight="1" x14ac:dyDescent="0.25">
      <c r="A35" s="22" t="s">
        <v>61</v>
      </c>
      <c r="B35" s="23" t="s">
        <v>62</v>
      </c>
      <c r="C35" s="24" t="s">
        <v>10</v>
      </c>
      <c r="D35" s="30">
        <v>0</v>
      </c>
      <c r="E35" s="30">
        <v>0</v>
      </c>
      <c r="F35" s="40"/>
      <c r="G35" s="32" t="e">
        <f t="shared" si="0"/>
        <v>#DIV/0!</v>
      </c>
      <c r="H35" s="1">
        <v>0</v>
      </c>
      <c r="I35" s="33" t="e">
        <f>#REF!-H35</f>
        <v>#REF!</v>
      </c>
      <c r="J35" s="34" t="e">
        <f>#REF!/#REF!-1</f>
        <v>#REF!</v>
      </c>
    </row>
    <row r="36" spans="1:15" ht="45.75" customHeight="1" x14ac:dyDescent="0.25">
      <c r="A36" s="22" t="s">
        <v>63</v>
      </c>
      <c r="B36" s="23" t="s">
        <v>64</v>
      </c>
      <c r="C36" s="24" t="s">
        <v>10</v>
      </c>
      <c r="D36" s="30">
        <v>39746.952000000005</v>
      </c>
      <c r="E36" s="30">
        <v>24971.658589999999</v>
      </c>
      <c r="F36" s="31" t="s">
        <v>65</v>
      </c>
      <c r="G36" s="32">
        <f t="shared" si="0"/>
        <v>-37.173399887367474</v>
      </c>
      <c r="H36" s="1">
        <v>49828.757902308185</v>
      </c>
      <c r="I36" s="33" t="e">
        <f>#REF!-H36</f>
        <v>#REF!</v>
      </c>
      <c r="J36" s="34" t="e">
        <f>#REF!/#REF!-1</f>
        <v>#REF!</v>
      </c>
    </row>
    <row r="37" spans="1:15" ht="23.25" customHeight="1" x14ac:dyDescent="0.25">
      <c r="A37" s="22" t="s">
        <v>66</v>
      </c>
      <c r="B37" s="23" t="s">
        <v>67</v>
      </c>
      <c r="C37" s="24" t="s">
        <v>10</v>
      </c>
      <c r="D37" s="30">
        <v>589058.80000000005</v>
      </c>
      <c r="E37" s="30">
        <v>547224.72167999996</v>
      </c>
      <c r="F37" s="31" t="s">
        <v>68</v>
      </c>
      <c r="G37" s="32">
        <f t="shared" si="0"/>
        <v>-7.1018510070641696</v>
      </c>
      <c r="H37" s="1">
        <v>500346.09317823802</v>
      </c>
      <c r="I37" s="33" t="e">
        <f>#REF!-H37</f>
        <v>#REF!</v>
      </c>
      <c r="J37" s="34" t="e">
        <f>#REF!/#REF!-1</f>
        <v>#REF!</v>
      </c>
    </row>
    <row r="38" spans="1:15" ht="63" x14ac:dyDescent="0.25">
      <c r="A38" s="22" t="s">
        <v>69</v>
      </c>
      <c r="B38" s="23" t="s">
        <v>70</v>
      </c>
      <c r="C38" s="24" t="s">
        <v>10</v>
      </c>
      <c r="D38" s="30"/>
      <c r="E38" s="30"/>
      <c r="F38" s="40"/>
      <c r="G38" s="32" t="e">
        <f t="shared" si="0"/>
        <v>#DIV/0!</v>
      </c>
      <c r="I38" s="33" t="e">
        <f>#REF!-H38</f>
        <v>#REF!</v>
      </c>
      <c r="J38" s="34" t="e">
        <f>#REF!/#REF!-1</f>
        <v>#REF!</v>
      </c>
    </row>
    <row r="39" spans="1:15" x14ac:dyDescent="0.25">
      <c r="A39" s="22" t="s">
        <v>71</v>
      </c>
      <c r="B39" s="23" t="s">
        <v>72</v>
      </c>
      <c r="C39" s="24" t="s">
        <v>10</v>
      </c>
      <c r="D39" s="30">
        <v>547533</v>
      </c>
      <c r="E39" s="30">
        <v>530684.87375999999</v>
      </c>
      <c r="F39" s="40"/>
      <c r="G39" s="32">
        <f t="shared" si="0"/>
        <v>-3.0770978625945844</v>
      </c>
      <c r="H39" s="1">
        <v>555275.22657630651</v>
      </c>
      <c r="I39" s="33" t="e">
        <f>#REF!-H39</f>
        <v>#REF!</v>
      </c>
      <c r="J39" s="34" t="e">
        <f>#REF!/#REF!-1</f>
        <v>#REF!</v>
      </c>
    </row>
    <row r="40" spans="1:15" x14ac:dyDescent="0.25">
      <c r="A40" s="22" t="s">
        <v>73</v>
      </c>
      <c r="B40" s="23" t="s">
        <v>74</v>
      </c>
      <c r="C40" s="24" t="s">
        <v>10</v>
      </c>
      <c r="D40" s="30">
        <v>0</v>
      </c>
      <c r="E40" s="30">
        <v>0</v>
      </c>
      <c r="F40" s="31"/>
      <c r="G40" s="32" t="e">
        <f t="shared" si="0"/>
        <v>#DIV/0!</v>
      </c>
      <c r="H40" s="1">
        <v>0</v>
      </c>
      <c r="I40" s="33" t="e">
        <f>#REF!-H40</f>
        <v>#REF!</v>
      </c>
      <c r="J40" s="34" t="e">
        <f>#REF!/#REF!-1</f>
        <v>#REF!</v>
      </c>
    </row>
    <row r="41" spans="1:15" ht="108" customHeight="1" x14ac:dyDescent="0.25">
      <c r="A41" s="22" t="s">
        <v>75</v>
      </c>
      <c r="B41" s="23" t="s">
        <v>76</v>
      </c>
      <c r="C41" s="24" t="s">
        <v>10</v>
      </c>
      <c r="D41" s="30">
        <v>87836.02</v>
      </c>
      <c r="E41" s="30">
        <v>0</v>
      </c>
      <c r="F41" s="31" t="s">
        <v>77</v>
      </c>
      <c r="G41" s="32">
        <f t="shared" si="0"/>
        <v>-100</v>
      </c>
      <c r="H41" s="1">
        <v>197927.86704999997</v>
      </c>
      <c r="I41" s="33" t="e">
        <f>#REF!-H41</f>
        <v>#REF!</v>
      </c>
      <c r="J41" s="34" t="e">
        <f>#REF!/#REF!-1</f>
        <v>#REF!</v>
      </c>
      <c r="L41" s="38"/>
      <c r="M41" s="37"/>
      <c r="O41" s="36">
        <f>E18-E19-E33</f>
        <v>1234215.0517386831</v>
      </c>
    </row>
    <row r="42" spans="1:15" ht="79.5" customHeight="1" x14ac:dyDescent="0.25">
      <c r="A42" s="22" t="s">
        <v>78</v>
      </c>
      <c r="B42" s="23" t="s">
        <v>79</v>
      </c>
      <c r="C42" s="24" t="s">
        <v>10</v>
      </c>
      <c r="D42" s="30">
        <v>95973.743971316057</v>
      </c>
      <c r="E42" s="30">
        <v>85009.083150000006</v>
      </c>
      <c r="F42" s="31" t="s">
        <v>80</v>
      </c>
      <c r="G42" s="32">
        <f t="shared" si="0"/>
        <v>-11.424646333056558</v>
      </c>
      <c r="H42" s="1">
        <v>70412.1371161977</v>
      </c>
      <c r="I42" s="33" t="e">
        <f>#REF!-H42</f>
        <v>#REF!</v>
      </c>
      <c r="J42" s="34" t="e">
        <f>#REF!/#REF!-1</f>
        <v>#REF!</v>
      </c>
    </row>
    <row r="43" spans="1:15" ht="120.75" customHeight="1" x14ac:dyDescent="0.25">
      <c r="A43" s="22" t="s">
        <v>81</v>
      </c>
      <c r="B43" s="23" t="s">
        <v>82</v>
      </c>
      <c r="C43" s="24" t="s">
        <v>10</v>
      </c>
      <c r="D43" s="30">
        <v>80000.000000000015</v>
      </c>
      <c r="E43" s="30">
        <v>93330.174811317498</v>
      </c>
      <c r="F43" s="31" t="s">
        <v>83</v>
      </c>
      <c r="G43" s="32">
        <f t="shared" si="0"/>
        <v>16.662718514146846</v>
      </c>
      <c r="H43" s="1">
        <v>66491.550678363405</v>
      </c>
      <c r="I43" s="33" t="e">
        <f>#REF!-H43</f>
        <v>#REF!</v>
      </c>
      <c r="J43" s="34" t="e">
        <f>#REF!/#REF!-1</f>
        <v>#REF!</v>
      </c>
    </row>
    <row r="44" spans="1:15" ht="31.5" x14ac:dyDescent="0.25">
      <c r="A44" s="22" t="s">
        <v>84</v>
      </c>
      <c r="B44" s="23" t="s">
        <v>85</v>
      </c>
      <c r="C44" s="24" t="s">
        <v>86</v>
      </c>
      <c r="D44" s="30">
        <v>2560</v>
      </c>
      <c r="E44" s="30">
        <v>1607</v>
      </c>
      <c r="F44" s="31"/>
      <c r="G44" s="32">
        <f t="shared" si="0"/>
        <v>-37.226562500000007</v>
      </c>
      <c r="H44" s="1">
        <v>2031</v>
      </c>
      <c r="I44" s="33" t="e">
        <f>#REF!-H44</f>
        <v>#REF!</v>
      </c>
      <c r="J44" s="34" t="e">
        <f>#REF!/#REF!-1</f>
        <v>#REF!</v>
      </c>
    </row>
    <row r="45" spans="1:15" ht="135.75" customHeight="1" x14ac:dyDescent="0.25">
      <c r="A45" s="22" t="s">
        <v>87</v>
      </c>
      <c r="B45" s="23" t="s">
        <v>88</v>
      </c>
      <c r="C45" s="24" t="s">
        <v>10</v>
      </c>
      <c r="D45" s="30"/>
      <c r="E45" s="30"/>
      <c r="F45" s="40"/>
      <c r="G45" s="32" t="e">
        <f t="shared" si="0"/>
        <v>#DIV/0!</v>
      </c>
      <c r="I45" s="33" t="e">
        <f>#REF!-H45</f>
        <v>#REF!</v>
      </c>
      <c r="J45" s="34" t="e">
        <f>#REF!/#REF!-1</f>
        <v>#REF!</v>
      </c>
      <c r="O45" s="36"/>
    </row>
    <row r="46" spans="1:15" ht="74.25" customHeight="1" x14ac:dyDescent="0.25">
      <c r="A46" s="22" t="s">
        <v>89</v>
      </c>
      <c r="B46" s="23" t="s">
        <v>90</v>
      </c>
      <c r="C46" s="24" t="s">
        <v>10</v>
      </c>
      <c r="D46" s="30">
        <v>820186.77173254243</v>
      </c>
      <c r="E46" s="30">
        <v>1436876.1562700002</v>
      </c>
      <c r="F46" s="31" t="s">
        <v>91</v>
      </c>
      <c r="G46" s="32">
        <f t="shared" si="0"/>
        <v>75.188896699074803</v>
      </c>
      <c r="H46" s="1">
        <v>1134112.1434598793</v>
      </c>
      <c r="I46" s="33" t="e">
        <f>#REF!-H46</f>
        <v>#REF!</v>
      </c>
      <c r="J46" s="34" t="e">
        <f>#REF!/#REF!-1</f>
        <v>#REF!</v>
      </c>
    </row>
    <row r="47" spans="1:15" ht="55.5" customHeight="1" x14ac:dyDescent="0.25">
      <c r="A47" s="22" t="s">
        <v>92</v>
      </c>
      <c r="B47" s="23" t="s">
        <v>93</v>
      </c>
      <c r="C47" s="24" t="s">
        <v>10</v>
      </c>
      <c r="D47" s="30">
        <v>378947.34</v>
      </c>
      <c r="E47" s="30">
        <v>1234215.0517386827</v>
      </c>
      <c r="F47" s="31" t="s">
        <v>94</v>
      </c>
      <c r="G47" s="32">
        <f t="shared" si="0"/>
        <v>225.69566308043818</v>
      </c>
      <c r="H47" s="1">
        <v>955549.89279569243</v>
      </c>
      <c r="I47" s="33" t="e">
        <f>#REF!-H47</f>
        <v>#REF!</v>
      </c>
      <c r="J47" s="34" t="e">
        <f>#REF!/#REF!-1</f>
        <v>#REF!</v>
      </c>
      <c r="K47" s="35" t="e">
        <f>#REF!</f>
        <v>#REF!</v>
      </c>
      <c r="L47" s="44"/>
      <c r="M47" s="44"/>
    </row>
    <row r="48" spans="1:15" ht="76.5" customHeight="1" x14ac:dyDescent="0.25">
      <c r="A48" s="22" t="s">
        <v>95</v>
      </c>
      <c r="B48" s="23" t="s">
        <v>96</v>
      </c>
      <c r="C48" s="24" t="s">
        <v>10</v>
      </c>
      <c r="D48" s="30">
        <f>D24+D26+D22</f>
        <v>386489.50020339445</v>
      </c>
      <c r="E48" s="30">
        <f>E24+E26+E22</f>
        <v>178030.52048000001</v>
      </c>
      <c r="F48" s="31" t="s">
        <v>97</v>
      </c>
      <c r="G48" s="32">
        <f t="shared" si="0"/>
        <v>-53.936518227193901</v>
      </c>
      <c r="H48" s="1">
        <v>183459.47209515973</v>
      </c>
      <c r="I48" s="33" t="e">
        <f>#REF!-H48</f>
        <v>#REF!</v>
      </c>
      <c r="J48" s="34" t="e">
        <f>#REF!/#REF!-1</f>
        <v>#REF!</v>
      </c>
      <c r="K48" s="36">
        <v>1433884.9</v>
      </c>
      <c r="L48" s="45" t="s">
        <v>98</v>
      </c>
      <c r="M48" s="44"/>
    </row>
    <row r="49" spans="1:17" ht="132" customHeight="1" x14ac:dyDescent="0.25">
      <c r="A49" s="22" t="s">
        <v>99</v>
      </c>
      <c r="B49" s="23" t="s">
        <v>100</v>
      </c>
      <c r="C49" s="24" t="s">
        <v>10</v>
      </c>
      <c r="D49" s="30">
        <v>1590169.5986399997</v>
      </c>
      <c r="E49" s="30">
        <v>1535373.0319999999</v>
      </c>
      <c r="F49" s="31" t="s">
        <v>101</v>
      </c>
      <c r="G49" s="32">
        <f t="shared" si="0"/>
        <v>-3.4459573800722154</v>
      </c>
      <c r="H49" s="1">
        <v>1628580.4480000001</v>
      </c>
      <c r="I49" s="33" t="e">
        <f>#REF!-H49</f>
        <v>#REF!</v>
      </c>
      <c r="J49" s="34" t="e">
        <f>#REF!/#REF!-1</f>
        <v>#REF!</v>
      </c>
      <c r="K49" s="36" t="e">
        <f>#REF!</f>
        <v>#REF!</v>
      </c>
      <c r="L49" s="45" t="s">
        <v>102</v>
      </c>
      <c r="M49" s="46"/>
      <c r="O49" s="1">
        <v>10684079.72319</v>
      </c>
      <c r="P49" s="36">
        <f>O49-E49</f>
        <v>9148706.6911900006</v>
      </c>
    </row>
    <row r="50" spans="1:17" ht="19.5" customHeight="1" x14ac:dyDescent="0.25">
      <c r="A50" s="22" t="s">
        <v>23</v>
      </c>
      <c r="B50" s="23" t="s">
        <v>103</v>
      </c>
      <c r="C50" s="24" t="s">
        <v>104</v>
      </c>
      <c r="D50" s="30">
        <v>701132.99999999988</v>
      </c>
      <c r="E50" s="30">
        <v>683215.31</v>
      </c>
      <c r="F50" s="40"/>
      <c r="G50" s="32">
        <f t="shared" si="0"/>
        <v>-2.5555336861907563</v>
      </c>
      <c r="H50" s="1">
        <v>779086.37399999995</v>
      </c>
      <c r="I50" s="33" t="e">
        <f>#REF!-H50</f>
        <v>#REF!</v>
      </c>
      <c r="J50" s="34" t="e">
        <f>#REF!/#REF!-1</f>
        <v>#REF!</v>
      </c>
      <c r="K50" s="1">
        <f>-875+253</f>
        <v>-622</v>
      </c>
      <c r="L50" s="47" t="s">
        <v>105</v>
      </c>
    </row>
    <row r="51" spans="1:17" ht="75" customHeight="1" x14ac:dyDescent="0.25">
      <c r="A51" s="22" t="s">
        <v>56</v>
      </c>
      <c r="B51" s="23" t="s">
        <v>106</v>
      </c>
      <c r="C51" s="48" t="s">
        <v>107</v>
      </c>
      <c r="D51" s="43">
        <f>D49/D50*1000</f>
        <v>2267.9999353047137</v>
      </c>
      <c r="E51" s="43">
        <f>(E49)/E50*1000</f>
        <v>2247.2755067505727</v>
      </c>
      <c r="F51" s="40"/>
      <c r="G51" s="32">
        <f t="shared" si="0"/>
        <v>-0.91377553550752566</v>
      </c>
      <c r="H51" s="1">
        <v>2.0903721363249002</v>
      </c>
      <c r="I51" s="33" t="e">
        <f>#REF!-H51</f>
        <v>#REF!</v>
      </c>
      <c r="J51" s="34" t="e">
        <f>#REF!/#REF!-1</f>
        <v>#REF!</v>
      </c>
      <c r="K51" s="36" t="e">
        <f>K48+K49+K50+K47</f>
        <v>#REF!</v>
      </c>
      <c r="L51" s="47" t="s">
        <v>108</v>
      </c>
    </row>
    <row r="52" spans="1:17" ht="78.75" x14ac:dyDescent="0.25">
      <c r="A52" s="22" t="s">
        <v>109</v>
      </c>
      <c r="B52" s="23" t="s">
        <v>110</v>
      </c>
      <c r="C52" s="24" t="s">
        <v>20</v>
      </c>
      <c r="D52" s="30" t="s">
        <v>20</v>
      </c>
      <c r="E52" s="49" t="s">
        <v>20</v>
      </c>
      <c r="F52" s="40"/>
      <c r="G52" s="32" t="e">
        <f t="shared" si="0"/>
        <v>#VALUE!</v>
      </c>
      <c r="H52" s="1" t="s">
        <v>20</v>
      </c>
      <c r="I52" s="33" t="e">
        <f>#REF!-H52</f>
        <v>#REF!</v>
      </c>
      <c r="J52" s="34" t="e">
        <f>#REF!/#REF!-1</f>
        <v>#REF!</v>
      </c>
    </row>
    <row r="53" spans="1:17" ht="39" customHeight="1" x14ac:dyDescent="0.25">
      <c r="A53" s="50">
        <v>1</v>
      </c>
      <c r="B53" s="51" t="s">
        <v>111</v>
      </c>
      <c r="C53" s="52" t="s">
        <v>112</v>
      </c>
      <c r="D53" s="30" t="s">
        <v>20</v>
      </c>
      <c r="E53" s="30">
        <v>268591</v>
      </c>
      <c r="F53" s="53"/>
      <c r="G53" s="32" t="e">
        <f t="shared" si="0"/>
        <v>#VALUE!</v>
      </c>
      <c r="H53" s="1">
        <v>289088</v>
      </c>
      <c r="I53" s="33" t="e">
        <f>#REF!-H53</f>
        <v>#REF!</v>
      </c>
      <c r="J53" s="34" t="e">
        <f>#REF!/#REF!-1</f>
        <v>#REF!</v>
      </c>
    </row>
    <row r="54" spans="1:17" ht="71.25" customHeight="1" x14ac:dyDescent="0.25">
      <c r="A54" s="50">
        <f>A53+1</f>
        <v>2</v>
      </c>
      <c r="B54" s="51" t="s">
        <v>113</v>
      </c>
      <c r="C54" s="52" t="s">
        <v>114</v>
      </c>
      <c r="D54" s="30" t="s">
        <v>20</v>
      </c>
      <c r="E54" s="30">
        <f>E55+E56+E57+E58</f>
        <v>8407.4600000000009</v>
      </c>
      <c r="F54" s="53"/>
      <c r="G54" s="32" t="e">
        <f t="shared" si="0"/>
        <v>#VALUE!</v>
      </c>
      <c r="H54" s="1">
        <v>8435.0105500000227</v>
      </c>
      <c r="I54" s="33" t="e">
        <f>#REF!-H54</f>
        <v>#REF!</v>
      </c>
      <c r="J54" s="34" t="e">
        <f>#REF!/#REF!-1</f>
        <v>#REF!</v>
      </c>
      <c r="L54" s="38"/>
      <c r="M54" s="37" t="s">
        <v>115</v>
      </c>
    </row>
    <row r="55" spans="1:17" ht="31.5" customHeight="1" x14ac:dyDescent="0.25">
      <c r="A55" s="54"/>
      <c r="B55" s="51" t="s">
        <v>116</v>
      </c>
      <c r="C55" s="52" t="s">
        <v>114</v>
      </c>
      <c r="D55" s="30" t="s">
        <v>20</v>
      </c>
      <c r="E55" s="56">
        <v>5740.3</v>
      </c>
      <c r="F55" s="55"/>
      <c r="G55" s="32" t="e">
        <f t="shared" si="0"/>
        <v>#VALUE!</v>
      </c>
      <c r="H55" s="1">
        <v>5810.3000000000229</v>
      </c>
      <c r="I55" s="33" t="e">
        <f>#REF!-H55</f>
        <v>#REF!</v>
      </c>
      <c r="J55" s="34" t="e">
        <f>#REF!/#REF!-1</f>
        <v>#REF!</v>
      </c>
      <c r="L55" s="57"/>
    </row>
    <row r="56" spans="1:17" ht="31.5" customHeight="1" x14ac:dyDescent="0.25">
      <c r="A56" s="54"/>
      <c r="B56" s="51" t="s">
        <v>117</v>
      </c>
      <c r="C56" s="52" t="s">
        <v>114</v>
      </c>
      <c r="D56" s="30" t="s">
        <v>20</v>
      </c>
      <c r="E56" s="56">
        <v>787.58</v>
      </c>
      <c r="F56" s="55"/>
      <c r="G56" s="32" t="e">
        <f t="shared" si="0"/>
        <v>#VALUE!</v>
      </c>
      <c r="H56" s="1">
        <v>787.48000000000013</v>
      </c>
      <c r="I56" s="33" t="e">
        <f>#REF!-H56</f>
        <v>#REF!</v>
      </c>
      <c r="J56" s="34" t="e">
        <f>#REF!/#REF!-1</f>
        <v>#REF!</v>
      </c>
      <c r="L56" s="57"/>
    </row>
    <row r="57" spans="1:17" ht="31.5" customHeight="1" x14ac:dyDescent="0.25">
      <c r="A57" s="54"/>
      <c r="B57" s="51" t="s">
        <v>118</v>
      </c>
      <c r="C57" s="52" t="s">
        <v>114</v>
      </c>
      <c r="D57" s="30" t="s">
        <v>20</v>
      </c>
      <c r="E57" s="56">
        <v>1879.5800000000002</v>
      </c>
      <c r="F57" s="55"/>
      <c r="G57" s="32" t="e">
        <f t="shared" si="0"/>
        <v>#VALUE!</v>
      </c>
      <c r="H57" s="1">
        <v>1837.23055</v>
      </c>
      <c r="I57" s="33" t="e">
        <f>#REF!-H57</f>
        <v>#REF!</v>
      </c>
      <c r="J57" s="34" t="e">
        <f>#REF!/#REF!-1</f>
        <v>#REF!</v>
      </c>
      <c r="L57" s="57"/>
    </row>
    <row r="58" spans="1:17" ht="31.5" customHeight="1" x14ac:dyDescent="0.25">
      <c r="A58" s="54"/>
      <c r="B58" s="51" t="s">
        <v>119</v>
      </c>
      <c r="C58" s="52" t="s">
        <v>114</v>
      </c>
      <c r="D58" s="30" t="s">
        <v>20</v>
      </c>
      <c r="E58" s="29">
        <v>0</v>
      </c>
      <c r="F58" s="55"/>
      <c r="G58" s="32" t="e">
        <f t="shared" si="0"/>
        <v>#VALUE!</v>
      </c>
      <c r="H58" s="1">
        <v>0</v>
      </c>
      <c r="I58" s="33" t="e">
        <f>#REF!-H58</f>
        <v>#REF!</v>
      </c>
      <c r="J58" s="34" t="e">
        <f>#REF!/#REF!-1</f>
        <v>#REF!</v>
      </c>
    </row>
    <row r="59" spans="1:17" ht="31.5" customHeight="1" x14ac:dyDescent="0.25">
      <c r="A59" s="50">
        <v>3</v>
      </c>
      <c r="B59" s="46" t="s">
        <v>120</v>
      </c>
      <c r="C59" s="52" t="s">
        <v>121</v>
      </c>
      <c r="D59" s="30">
        <f>D60+D61+D62+D63</f>
        <v>66670.024800000014</v>
      </c>
      <c r="E59" s="30">
        <f>E60+E61+E62+E63</f>
        <v>66590.33600000001</v>
      </c>
      <c r="F59" s="55"/>
      <c r="G59" s="32">
        <f t="shared" si="0"/>
        <v>-0.11952717917694144</v>
      </c>
      <c r="H59" s="1">
        <v>66613.12999999999</v>
      </c>
      <c r="I59" s="33" t="e">
        <f>#REF!-H59</f>
        <v>#REF!</v>
      </c>
      <c r="J59" s="34" t="e">
        <f>#REF!/#REF!-1</f>
        <v>#REF!</v>
      </c>
      <c r="K59" s="36"/>
      <c r="M59" s="140" t="s">
        <v>122</v>
      </c>
      <c r="O59" s="36">
        <f>D59+D64</f>
        <v>163211.75280000002</v>
      </c>
    </row>
    <row r="60" spans="1:17" ht="31.5" customHeight="1" x14ac:dyDescent="0.25">
      <c r="A60" s="50"/>
      <c r="B60" s="51" t="s">
        <v>123</v>
      </c>
      <c r="C60" s="52" t="s">
        <v>121</v>
      </c>
      <c r="D60" s="30">
        <v>8673.8737000000001</v>
      </c>
      <c r="E60" s="30">
        <v>8674.732</v>
      </c>
      <c r="F60" s="55"/>
      <c r="G60" s="32">
        <f t="shared" si="0"/>
        <v>9.8952328531112244E-3</v>
      </c>
      <c r="H60" s="1">
        <v>8674.7199999999993</v>
      </c>
      <c r="I60" s="33" t="e">
        <f>#REF!-H60</f>
        <v>#REF!</v>
      </c>
      <c r="J60" s="34" t="e">
        <f>#REF!/#REF!-1</f>
        <v>#REF!</v>
      </c>
      <c r="K60" s="36"/>
      <c r="L60" s="35"/>
      <c r="M60" s="140"/>
      <c r="Q60" s="36"/>
    </row>
    <row r="61" spans="1:17" ht="31.5" customHeight="1" x14ac:dyDescent="0.25">
      <c r="A61" s="50"/>
      <c r="B61" s="51" t="s">
        <v>124</v>
      </c>
      <c r="C61" s="52" t="s">
        <v>121</v>
      </c>
      <c r="D61" s="30">
        <v>3394.2366999999999</v>
      </c>
      <c r="E61" s="30">
        <v>3406.4089999999997</v>
      </c>
      <c r="F61" s="55"/>
      <c r="G61" s="32">
        <f t="shared" si="0"/>
        <v>0.35861671049634936</v>
      </c>
      <c r="H61" s="1">
        <v>3394.24</v>
      </c>
      <c r="I61" s="33" t="e">
        <f>#REF!-H61</f>
        <v>#REF!</v>
      </c>
      <c r="J61" s="34" t="e">
        <f>#REF!/#REF!-1</f>
        <v>#REF!</v>
      </c>
      <c r="K61" s="36"/>
      <c r="L61" s="35"/>
      <c r="M61" s="140"/>
      <c r="Q61" s="36"/>
    </row>
    <row r="62" spans="1:17" ht="31.5" customHeight="1" x14ac:dyDescent="0.25">
      <c r="A62" s="50"/>
      <c r="B62" s="51" t="s">
        <v>125</v>
      </c>
      <c r="C62" s="52" t="s">
        <v>121</v>
      </c>
      <c r="D62" s="30">
        <v>26679.684000000005</v>
      </c>
      <c r="E62" s="30">
        <v>26628.226999999999</v>
      </c>
      <c r="F62" s="55"/>
      <c r="G62" s="32">
        <f t="shared" si="0"/>
        <v>-0.19286960070444081</v>
      </c>
      <c r="H62" s="1">
        <v>26668.05</v>
      </c>
      <c r="I62" s="33" t="e">
        <f>#REF!-H62</f>
        <v>#REF!</v>
      </c>
      <c r="J62" s="34" t="e">
        <f>#REF!/#REF!-1</f>
        <v>#REF!</v>
      </c>
      <c r="K62" s="36"/>
      <c r="L62" s="35"/>
      <c r="M62" s="140"/>
      <c r="P62" s="42">
        <v>26660.566999999999</v>
      </c>
      <c r="Q62" s="36"/>
    </row>
    <row r="63" spans="1:17" ht="31.5" customHeight="1" x14ac:dyDescent="0.25">
      <c r="A63" s="50"/>
      <c r="B63" s="51" t="s">
        <v>126</v>
      </c>
      <c r="C63" s="52" t="s">
        <v>121</v>
      </c>
      <c r="D63" s="30">
        <v>27922.230400000004</v>
      </c>
      <c r="E63" s="30">
        <v>27880.968000000001</v>
      </c>
      <c r="F63" s="55"/>
      <c r="G63" s="32">
        <f t="shared" si="0"/>
        <v>-0.14777616046031028</v>
      </c>
      <c r="H63" s="1">
        <v>27876.12</v>
      </c>
      <c r="I63" s="33" t="e">
        <f>#REF!-H63</f>
        <v>#REF!</v>
      </c>
      <c r="J63" s="34" t="e">
        <f>#REF!/#REF!-1</f>
        <v>#REF!</v>
      </c>
      <c r="K63" s="36"/>
      <c r="L63" s="35"/>
      <c r="M63" s="140"/>
      <c r="P63" s="42">
        <v>27880.968000000001</v>
      </c>
      <c r="Q63" s="36"/>
    </row>
    <row r="64" spans="1:17" ht="37.5" customHeight="1" x14ac:dyDescent="0.25">
      <c r="A64" s="50">
        <v>4</v>
      </c>
      <c r="B64" s="51" t="s">
        <v>127</v>
      </c>
      <c r="C64" s="52" t="s">
        <v>121</v>
      </c>
      <c r="D64" s="59">
        <f>D65+D66+D67+D68</f>
        <v>96541.728000000003</v>
      </c>
      <c r="E64" s="59">
        <f>E65+E66+E67+E68</f>
        <v>97610.829999999987</v>
      </c>
      <c r="F64" s="55"/>
      <c r="G64" s="32">
        <f t="shared" si="0"/>
        <v>1.1073988648721667</v>
      </c>
      <c r="H64" s="1">
        <v>96060.03</v>
      </c>
      <c r="I64" s="33" t="e">
        <f>#REF!-H64</f>
        <v>#REF!</v>
      </c>
      <c r="J64" s="34" t="e">
        <f>#REF!/#REF!-1</f>
        <v>#REF!</v>
      </c>
      <c r="K64" s="36"/>
      <c r="L64" s="35"/>
    </row>
    <row r="65" spans="1:16" ht="37.5" customHeight="1" x14ac:dyDescent="0.25">
      <c r="A65" s="50"/>
      <c r="B65" s="51" t="s">
        <v>128</v>
      </c>
      <c r="C65" s="52" t="s">
        <v>121</v>
      </c>
      <c r="D65" s="30">
        <v>37002.699999999997</v>
      </c>
      <c r="E65" s="30">
        <v>37037.599999999999</v>
      </c>
      <c r="F65" s="55"/>
      <c r="G65" s="32">
        <f t="shared" si="0"/>
        <v>9.4317441700212612E-2</v>
      </c>
      <c r="H65" s="1">
        <v>37002.699999999997</v>
      </c>
      <c r="I65" s="33" t="e">
        <f>#REF!-H65</f>
        <v>#REF!</v>
      </c>
      <c r="J65" s="34" t="e">
        <f>#REF!/#REF!-1</f>
        <v>#REF!</v>
      </c>
      <c r="K65" s="36"/>
      <c r="L65" s="57"/>
    </row>
    <row r="66" spans="1:16" ht="37.5" customHeight="1" x14ac:dyDescent="0.25">
      <c r="A66" s="50"/>
      <c r="B66" s="51" t="s">
        <v>129</v>
      </c>
      <c r="C66" s="52" t="s">
        <v>121</v>
      </c>
      <c r="D66" s="30">
        <v>13498.800000000001</v>
      </c>
      <c r="E66" s="30">
        <v>13498.8</v>
      </c>
      <c r="F66" s="55"/>
      <c r="G66" s="32">
        <f t="shared" si="0"/>
        <v>0</v>
      </c>
      <c r="H66" s="1">
        <v>13489.6</v>
      </c>
      <c r="I66" s="33" t="e">
        <f>#REF!-H66</f>
        <v>#REF!</v>
      </c>
      <c r="J66" s="34" t="e">
        <f>#REF!/#REF!-1</f>
        <v>#REF!</v>
      </c>
      <c r="K66" s="36"/>
      <c r="L66" s="57"/>
    </row>
    <row r="67" spans="1:16" ht="37.5" customHeight="1" x14ac:dyDescent="0.25">
      <c r="A67" s="50"/>
      <c r="B67" s="51" t="s">
        <v>130</v>
      </c>
      <c r="C67" s="52" t="s">
        <v>121</v>
      </c>
      <c r="D67" s="30">
        <v>46040.228000000003</v>
      </c>
      <c r="E67" s="30">
        <v>47074.43</v>
      </c>
      <c r="F67" s="55"/>
      <c r="G67" s="32">
        <f t="shared" si="0"/>
        <v>2.2463007785278535</v>
      </c>
      <c r="H67" s="1">
        <v>45567.73</v>
      </c>
      <c r="I67" s="33" t="e">
        <f>#REF!-H67</f>
        <v>#REF!</v>
      </c>
      <c r="J67" s="34" t="e">
        <f>#REF!/#REF!-1</f>
        <v>#REF!</v>
      </c>
      <c r="K67" s="36"/>
      <c r="L67" s="57"/>
    </row>
    <row r="68" spans="1:16" ht="37.5" customHeight="1" x14ac:dyDescent="0.25">
      <c r="A68" s="50"/>
      <c r="B68" s="51" t="s">
        <v>131</v>
      </c>
      <c r="C68" s="52" t="s">
        <v>121</v>
      </c>
      <c r="D68" s="30">
        <v>0</v>
      </c>
      <c r="E68" s="30">
        <v>0</v>
      </c>
      <c r="F68" s="55"/>
      <c r="G68" s="32" t="e">
        <f t="shared" si="0"/>
        <v>#DIV/0!</v>
      </c>
      <c r="H68" s="1">
        <v>0</v>
      </c>
      <c r="I68" s="33" t="e">
        <f>#REF!-H68</f>
        <v>#REF!</v>
      </c>
      <c r="J68" s="34" t="e">
        <f>#REF!/#REF!-1</f>
        <v>#REF!</v>
      </c>
      <c r="K68" s="42"/>
    </row>
    <row r="69" spans="1:16" ht="21" customHeight="1" x14ac:dyDescent="0.25">
      <c r="A69" s="50">
        <v>5</v>
      </c>
      <c r="B69" s="51" t="s">
        <v>132</v>
      </c>
      <c r="C69" s="52" t="s">
        <v>133</v>
      </c>
      <c r="D69" s="30">
        <f>SUM((D70:D73))</f>
        <v>45091.218000000008</v>
      </c>
      <c r="E69" s="30">
        <f>SUM((E70:E73))</f>
        <v>45060.189999999995</v>
      </c>
      <c r="F69" s="55"/>
      <c r="G69" s="32">
        <f t="shared" si="0"/>
        <v>-6.8811625359103346E-2</v>
      </c>
      <c r="H69" s="1">
        <v>45049.279999999999</v>
      </c>
      <c r="I69" s="33" t="e">
        <f>#REF!-H69</f>
        <v>#REF!</v>
      </c>
      <c r="J69" s="34" t="e">
        <f>#REF!/#REF!-1</f>
        <v>#REF!</v>
      </c>
      <c r="K69" s="42"/>
      <c r="P69" s="36">
        <f>E59+E64</f>
        <v>164201.166</v>
      </c>
    </row>
    <row r="70" spans="1:16" ht="31.5" customHeight="1" x14ac:dyDescent="0.25">
      <c r="A70" s="50"/>
      <c r="B70" s="51" t="s">
        <v>134</v>
      </c>
      <c r="C70" s="52" t="s">
        <v>133</v>
      </c>
      <c r="D70" s="30">
        <v>6130.2420000000002</v>
      </c>
      <c r="E70" s="30">
        <v>6129.01</v>
      </c>
      <c r="F70" s="58"/>
      <c r="G70" s="32">
        <f t="shared" si="0"/>
        <v>-2.0097085889929645E-2</v>
      </c>
      <c r="H70" s="1">
        <v>6129.01</v>
      </c>
      <c r="I70" s="33" t="e">
        <f>#REF!-H70</f>
        <v>#REF!</v>
      </c>
      <c r="J70" s="34" t="e">
        <f>#REF!/#REF!-1</f>
        <v>#REF!</v>
      </c>
      <c r="K70" s="42"/>
      <c r="P70" s="36">
        <v>162731</v>
      </c>
    </row>
    <row r="71" spans="1:16" ht="31.5" customHeight="1" x14ac:dyDescent="0.25">
      <c r="A71" s="50"/>
      <c r="B71" s="51" t="s">
        <v>135</v>
      </c>
      <c r="C71" s="52" t="s">
        <v>133</v>
      </c>
      <c r="D71" s="30">
        <v>2730.8150000000005</v>
      </c>
      <c r="E71" s="30">
        <v>2738.93</v>
      </c>
      <c r="F71" s="58"/>
      <c r="G71" s="32">
        <f t="shared" si="0"/>
        <v>0.29716403344785647</v>
      </c>
      <c r="H71" s="1">
        <v>2730.82</v>
      </c>
      <c r="I71" s="33" t="e">
        <f>#REF!-H71</f>
        <v>#REF!</v>
      </c>
      <c r="J71" s="34" t="e">
        <f>#REF!/#REF!-1</f>
        <v>#REF!</v>
      </c>
      <c r="K71" s="42"/>
      <c r="N71" s="60" t="s">
        <v>136</v>
      </c>
      <c r="P71" s="36">
        <f>P69-P70</f>
        <v>1470.1659999999974</v>
      </c>
    </row>
    <row r="72" spans="1:16" ht="31.5" customHeight="1" x14ac:dyDescent="0.25">
      <c r="A72" s="50"/>
      <c r="B72" s="51" t="s">
        <v>137</v>
      </c>
      <c r="C72" s="52" t="s">
        <v>133</v>
      </c>
      <c r="D72" s="30">
        <v>22219.880000000005</v>
      </c>
      <c r="E72" s="30">
        <v>22197.3</v>
      </c>
      <c r="F72" s="58"/>
      <c r="G72" s="32">
        <f t="shared" si="0"/>
        <v>-0.10162071082294233</v>
      </c>
      <c r="H72" s="1">
        <v>22209.91</v>
      </c>
      <c r="I72" s="33" t="e">
        <f>#REF!-H72</f>
        <v>#REF!</v>
      </c>
      <c r="J72" s="34" t="e">
        <f>#REF!/#REF!-1</f>
        <v>#REF!</v>
      </c>
      <c r="K72" s="42"/>
      <c r="N72" s="60" t="s">
        <v>136</v>
      </c>
    </row>
    <row r="73" spans="1:16" ht="31.5" customHeight="1" x14ac:dyDescent="0.25">
      <c r="A73" s="50"/>
      <c r="B73" s="51" t="s">
        <v>138</v>
      </c>
      <c r="C73" s="52" t="s">
        <v>133</v>
      </c>
      <c r="D73" s="30">
        <v>14010.281000000001</v>
      </c>
      <c r="E73" s="30">
        <v>13994.949999999999</v>
      </c>
      <c r="F73" s="58"/>
      <c r="G73" s="32">
        <f t="shared" si="0"/>
        <v>-0.10942678451633014</v>
      </c>
      <c r="H73" s="1">
        <v>13979.54</v>
      </c>
      <c r="I73" s="33" t="e">
        <f>#REF!-H73</f>
        <v>#REF!</v>
      </c>
      <c r="J73" s="34" t="e">
        <f>#REF!/#REF!-1</f>
        <v>#REF!</v>
      </c>
      <c r="K73" s="42"/>
    </row>
    <row r="74" spans="1:16" ht="15.75" customHeight="1" x14ac:dyDescent="0.25">
      <c r="A74" s="50">
        <v>6</v>
      </c>
      <c r="B74" s="51" t="s">
        <v>139</v>
      </c>
      <c r="C74" s="52" t="s">
        <v>140</v>
      </c>
      <c r="D74" s="61">
        <v>9.6803772299963141E-3</v>
      </c>
      <c r="E74" s="61">
        <v>9.6122541871217146E-3</v>
      </c>
      <c r="F74" s="58"/>
      <c r="G74" s="32">
        <f t="shared" si="0"/>
        <v>-0.70372301880455268</v>
      </c>
      <c r="H74" s="1">
        <v>9.6831736267483093E-3</v>
      </c>
      <c r="I74" s="33" t="e">
        <f>#REF!-H74</f>
        <v>#REF!</v>
      </c>
      <c r="J74" s="34" t="e">
        <f>#REF!/#REF!-1</f>
        <v>#REF!</v>
      </c>
    </row>
    <row r="75" spans="1:16" ht="31.5" customHeight="1" x14ac:dyDescent="0.25">
      <c r="A75" s="50">
        <f>A74+1</f>
        <v>7</v>
      </c>
      <c r="B75" s="51" t="s">
        <v>141</v>
      </c>
      <c r="C75" s="52" t="s">
        <v>10</v>
      </c>
      <c r="D75" s="30">
        <v>82700.441253949393</v>
      </c>
      <c r="E75" s="30">
        <v>64625.443310000002</v>
      </c>
      <c r="F75" s="62"/>
      <c r="G75" s="32">
        <f t="shared" si="0"/>
        <v>-21.85598730778986</v>
      </c>
      <c r="H75" s="1">
        <v>63792.9</v>
      </c>
      <c r="I75" s="33" t="e">
        <f>#REF!-H75</f>
        <v>#REF!</v>
      </c>
      <c r="J75" s="34" t="e">
        <f>#REF!/#REF!-1</f>
        <v>#REF!</v>
      </c>
    </row>
    <row r="76" spans="1:16" ht="31.5" customHeight="1" x14ac:dyDescent="0.25">
      <c r="A76" s="63" t="s">
        <v>142</v>
      </c>
      <c r="B76" s="51" t="s">
        <v>143</v>
      </c>
      <c r="C76" s="52" t="s">
        <v>144</v>
      </c>
      <c r="D76" s="30">
        <v>9724.2589574381709</v>
      </c>
      <c r="E76" s="30">
        <v>9782.4356800000005</v>
      </c>
      <c r="F76" s="62"/>
      <c r="G76" s="32">
        <f t="shared" si="0"/>
        <v>0.59826381440953469</v>
      </c>
      <c r="H76" s="1">
        <v>63792.9</v>
      </c>
      <c r="I76" s="33" t="e">
        <f>#REF!-H76</f>
        <v>#REF!</v>
      </c>
      <c r="J76" s="34" t="e">
        <f>#REF!/#REF!-1</f>
        <v>#REF!</v>
      </c>
    </row>
    <row r="77" spans="1:16" ht="48" thickBot="1" x14ac:dyDescent="0.3">
      <c r="A77" s="64">
        <v>8</v>
      </c>
      <c r="B77" s="65" t="s">
        <v>145</v>
      </c>
      <c r="C77" s="66" t="s">
        <v>140</v>
      </c>
      <c r="D77" s="67">
        <v>7.83</v>
      </c>
      <c r="E77" s="68" t="s">
        <v>20</v>
      </c>
      <c r="F77" s="69" t="s">
        <v>146</v>
      </c>
      <c r="G77" s="32" t="e">
        <f t="shared" si="0"/>
        <v>#VALUE!</v>
      </c>
      <c r="H77" s="1" t="s">
        <v>20</v>
      </c>
      <c r="I77" s="33" t="e">
        <f>#REF!-H77</f>
        <v>#REF!</v>
      </c>
      <c r="J77" s="33"/>
    </row>
    <row r="78" spans="1:16" ht="19.5" x14ac:dyDescent="0.25">
      <c r="A78" s="70"/>
      <c r="B78" s="71"/>
      <c r="C78" s="72"/>
      <c r="D78" s="71"/>
      <c r="E78" s="71"/>
      <c r="G78" s="73"/>
      <c r="K78" s="1">
        <v>14060.410159999949</v>
      </c>
    </row>
    <row r="79" spans="1:16" ht="47.25" customHeight="1" x14ac:dyDescent="0.25">
      <c r="B79" s="141" t="s">
        <v>147</v>
      </c>
      <c r="C79" s="142"/>
      <c r="E79" s="74"/>
      <c r="F79" s="39"/>
    </row>
    <row r="80" spans="1:16" ht="66.75" customHeight="1" x14ac:dyDescent="0.25">
      <c r="B80" s="141" t="s">
        <v>148</v>
      </c>
      <c r="C80" s="141"/>
      <c r="D80" s="141"/>
      <c r="E80" s="141"/>
      <c r="F80" s="141"/>
    </row>
    <row r="90" spans="4:7" x14ac:dyDescent="0.25">
      <c r="D90" s="75"/>
      <c r="E90" s="75"/>
      <c r="F90" s="76"/>
      <c r="G90" s="77"/>
    </row>
    <row r="91" spans="4:7" x14ac:dyDescent="0.25">
      <c r="D91" s="75"/>
      <c r="E91" s="75"/>
      <c r="F91" s="76"/>
      <c r="G91" s="77"/>
    </row>
    <row r="92" spans="4:7" x14ac:dyDescent="0.25">
      <c r="D92" s="75"/>
      <c r="E92" s="75"/>
      <c r="F92" s="76"/>
      <c r="G92" s="77"/>
    </row>
    <row r="93" spans="4:7" x14ac:dyDescent="0.25">
      <c r="D93" s="75"/>
      <c r="E93" s="75"/>
      <c r="F93" s="76"/>
      <c r="G93" s="77"/>
    </row>
  </sheetData>
  <mergeCells count="16">
    <mergeCell ref="A6:F6"/>
    <mergeCell ref="A14:A16"/>
    <mergeCell ref="B14:B16"/>
    <mergeCell ref="C14:C16"/>
    <mergeCell ref="A8:B8"/>
    <mergeCell ref="A9:B9"/>
    <mergeCell ref="A7:B7"/>
    <mergeCell ref="A10:B10"/>
    <mergeCell ref="D14:E14"/>
    <mergeCell ref="F14:F16"/>
    <mergeCell ref="E15:E16"/>
    <mergeCell ref="D15:D16"/>
    <mergeCell ref="F23:F24"/>
    <mergeCell ref="M59:M63"/>
    <mergeCell ref="B79:C79"/>
    <mergeCell ref="B80:F80"/>
  </mergeCells>
  <pageMargins left="0" right="0" top="0" bottom="0" header="0.15748031496062992" footer="0.15748031496062992"/>
  <pageSetup paperSize="8" scale="67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43"/>
  <sheetViews>
    <sheetView view="pageBreakPreview" zoomScale="80" zoomScaleNormal="60" zoomScaleSheetLayoutView="80" workbookViewId="0">
      <selection activeCell="K39" sqref="K39"/>
    </sheetView>
  </sheetViews>
  <sheetFormatPr defaultRowHeight="15" x14ac:dyDescent="0.25"/>
  <cols>
    <col min="1" max="1" width="13.5703125" style="136" customWidth="1"/>
    <col min="2" max="2" width="45.140625" style="136" customWidth="1"/>
    <col min="3" max="3" width="13.5703125" style="137" customWidth="1"/>
    <col min="4" max="5" width="20.5703125" customWidth="1"/>
    <col min="6" max="6" width="41.85546875" customWidth="1"/>
    <col min="7" max="10" width="9.140625" customWidth="1"/>
    <col min="220" max="220" width="11.85546875" customWidth="1"/>
    <col min="221" max="221" width="45.140625" customWidth="1"/>
    <col min="222" max="222" width="13.5703125" customWidth="1"/>
    <col min="223" max="223" width="19.28515625" customWidth="1"/>
    <col min="224" max="224" width="18.85546875" customWidth="1"/>
    <col min="225" max="225" width="18.5703125" customWidth="1"/>
    <col min="226" max="226" width="15.140625" customWidth="1"/>
    <col min="227" max="227" width="17" customWidth="1"/>
    <col min="228" max="228" width="19.7109375" customWidth="1"/>
    <col min="229" max="229" width="16.42578125" customWidth="1"/>
    <col min="230" max="230" width="4.140625" customWidth="1"/>
    <col min="231" max="233" width="0" hidden="1" customWidth="1"/>
    <col min="476" max="476" width="11.85546875" customWidth="1"/>
    <col min="477" max="477" width="45.140625" customWidth="1"/>
    <col min="478" max="478" width="13.5703125" customWidth="1"/>
    <col min="479" max="479" width="19.28515625" customWidth="1"/>
    <col min="480" max="480" width="18.85546875" customWidth="1"/>
    <col min="481" max="481" width="18.5703125" customWidth="1"/>
    <col min="482" max="482" width="15.140625" customWidth="1"/>
    <col min="483" max="483" width="17" customWidth="1"/>
    <col min="484" max="484" width="19.7109375" customWidth="1"/>
    <col min="485" max="485" width="16.42578125" customWidth="1"/>
    <col min="486" max="486" width="4.140625" customWidth="1"/>
    <col min="487" max="489" width="0" hidden="1" customWidth="1"/>
    <col min="732" max="732" width="11.85546875" customWidth="1"/>
    <col min="733" max="733" width="45.140625" customWidth="1"/>
    <col min="734" max="734" width="13.5703125" customWidth="1"/>
    <col min="735" max="735" width="19.28515625" customWidth="1"/>
    <col min="736" max="736" width="18.85546875" customWidth="1"/>
    <col min="737" max="737" width="18.5703125" customWidth="1"/>
    <col min="738" max="738" width="15.140625" customWidth="1"/>
    <col min="739" max="739" width="17" customWidth="1"/>
    <col min="740" max="740" width="19.7109375" customWidth="1"/>
    <col min="741" max="741" width="16.42578125" customWidth="1"/>
    <col min="742" max="742" width="4.140625" customWidth="1"/>
    <col min="743" max="745" width="0" hidden="1" customWidth="1"/>
    <col min="988" max="988" width="11.85546875" customWidth="1"/>
    <col min="989" max="989" width="45.140625" customWidth="1"/>
    <col min="990" max="990" width="13.5703125" customWidth="1"/>
    <col min="991" max="991" width="19.28515625" customWidth="1"/>
    <col min="992" max="992" width="18.85546875" customWidth="1"/>
    <col min="993" max="993" width="18.5703125" customWidth="1"/>
    <col min="994" max="994" width="15.140625" customWidth="1"/>
    <col min="995" max="995" width="17" customWidth="1"/>
    <col min="996" max="996" width="19.7109375" customWidth="1"/>
    <col min="997" max="997" width="16.42578125" customWidth="1"/>
    <col min="998" max="998" width="4.140625" customWidth="1"/>
    <col min="999" max="1001" width="0" hidden="1" customWidth="1"/>
    <col min="1244" max="1244" width="11.85546875" customWidth="1"/>
    <col min="1245" max="1245" width="45.140625" customWidth="1"/>
    <col min="1246" max="1246" width="13.5703125" customWidth="1"/>
    <col min="1247" max="1247" width="19.28515625" customWidth="1"/>
    <col min="1248" max="1248" width="18.85546875" customWidth="1"/>
    <col min="1249" max="1249" width="18.5703125" customWidth="1"/>
    <col min="1250" max="1250" width="15.140625" customWidth="1"/>
    <col min="1251" max="1251" width="17" customWidth="1"/>
    <col min="1252" max="1252" width="19.7109375" customWidth="1"/>
    <col min="1253" max="1253" width="16.42578125" customWidth="1"/>
    <col min="1254" max="1254" width="4.140625" customWidth="1"/>
    <col min="1255" max="1257" width="0" hidden="1" customWidth="1"/>
    <col min="1500" max="1500" width="11.85546875" customWidth="1"/>
    <col min="1501" max="1501" width="45.140625" customWidth="1"/>
    <col min="1502" max="1502" width="13.5703125" customWidth="1"/>
    <col min="1503" max="1503" width="19.28515625" customWidth="1"/>
    <col min="1504" max="1504" width="18.85546875" customWidth="1"/>
    <col min="1505" max="1505" width="18.5703125" customWidth="1"/>
    <col min="1506" max="1506" width="15.140625" customWidth="1"/>
    <col min="1507" max="1507" width="17" customWidth="1"/>
    <col min="1508" max="1508" width="19.7109375" customWidth="1"/>
    <col min="1509" max="1509" width="16.42578125" customWidth="1"/>
    <col min="1510" max="1510" width="4.140625" customWidth="1"/>
    <col min="1511" max="1513" width="0" hidden="1" customWidth="1"/>
    <col min="1756" max="1756" width="11.85546875" customWidth="1"/>
    <col min="1757" max="1757" width="45.140625" customWidth="1"/>
    <col min="1758" max="1758" width="13.5703125" customWidth="1"/>
    <col min="1759" max="1759" width="19.28515625" customWidth="1"/>
    <col min="1760" max="1760" width="18.85546875" customWidth="1"/>
    <col min="1761" max="1761" width="18.5703125" customWidth="1"/>
    <col min="1762" max="1762" width="15.140625" customWidth="1"/>
    <col min="1763" max="1763" width="17" customWidth="1"/>
    <col min="1764" max="1764" width="19.7109375" customWidth="1"/>
    <col min="1765" max="1765" width="16.42578125" customWidth="1"/>
    <col min="1766" max="1766" width="4.140625" customWidth="1"/>
    <col min="1767" max="1769" width="0" hidden="1" customWidth="1"/>
    <col min="2012" max="2012" width="11.85546875" customWidth="1"/>
    <col min="2013" max="2013" width="45.140625" customWidth="1"/>
    <col min="2014" max="2014" width="13.5703125" customWidth="1"/>
    <col min="2015" max="2015" width="19.28515625" customWidth="1"/>
    <col min="2016" max="2016" width="18.85546875" customWidth="1"/>
    <col min="2017" max="2017" width="18.5703125" customWidth="1"/>
    <col min="2018" max="2018" width="15.140625" customWidth="1"/>
    <col min="2019" max="2019" width="17" customWidth="1"/>
    <col min="2020" max="2020" width="19.7109375" customWidth="1"/>
    <col min="2021" max="2021" width="16.42578125" customWidth="1"/>
    <col min="2022" max="2022" width="4.140625" customWidth="1"/>
    <col min="2023" max="2025" width="0" hidden="1" customWidth="1"/>
    <col min="2268" max="2268" width="11.85546875" customWidth="1"/>
    <col min="2269" max="2269" width="45.140625" customWidth="1"/>
    <col min="2270" max="2270" width="13.5703125" customWidth="1"/>
    <col min="2271" max="2271" width="19.28515625" customWidth="1"/>
    <col min="2272" max="2272" width="18.85546875" customWidth="1"/>
    <col min="2273" max="2273" width="18.5703125" customWidth="1"/>
    <col min="2274" max="2274" width="15.140625" customWidth="1"/>
    <col min="2275" max="2275" width="17" customWidth="1"/>
    <col min="2276" max="2276" width="19.7109375" customWidth="1"/>
    <col min="2277" max="2277" width="16.42578125" customWidth="1"/>
    <col min="2278" max="2278" width="4.140625" customWidth="1"/>
    <col min="2279" max="2281" width="0" hidden="1" customWidth="1"/>
    <col min="2524" max="2524" width="11.85546875" customWidth="1"/>
    <col min="2525" max="2525" width="45.140625" customWidth="1"/>
    <col min="2526" max="2526" width="13.5703125" customWidth="1"/>
    <col min="2527" max="2527" width="19.28515625" customWidth="1"/>
    <col min="2528" max="2528" width="18.85546875" customWidth="1"/>
    <col min="2529" max="2529" width="18.5703125" customWidth="1"/>
    <col min="2530" max="2530" width="15.140625" customWidth="1"/>
    <col min="2531" max="2531" width="17" customWidth="1"/>
    <col min="2532" max="2532" width="19.7109375" customWidth="1"/>
    <col min="2533" max="2533" width="16.42578125" customWidth="1"/>
    <col min="2534" max="2534" width="4.140625" customWidth="1"/>
    <col min="2535" max="2537" width="0" hidden="1" customWidth="1"/>
    <col min="2780" max="2780" width="11.85546875" customWidth="1"/>
    <col min="2781" max="2781" width="45.140625" customWidth="1"/>
    <col min="2782" max="2782" width="13.5703125" customWidth="1"/>
    <col min="2783" max="2783" width="19.28515625" customWidth="1"/>
    <col min="2784" max="2784" width="18.85546875" customWidth="1"/>
    <col min="2785" max="2785" width="18.5703125" customWidth="1"/>
    <col min="2786" max="2786" width="15.140625" customWidth="1"/>
    <col min="2787" max="2787" width="17" customWidth="1"/>
    <col min="2788" max="2788" width="19.7109375" customWidth="1"/>
    <col min="2789" max="2789" width="16.42578125" customWidth="1"/>
    <col min="2790" max="2790" width="4.140625" customWidth="1"/>
    <col min="2791" max="2793" width="0" hidden="1" customWidth="1"/>
    <col min="3036" max="3036" width="11.85546875" customWidth="1"/>
    <col min="3037" max="3037" width="45.140625" customWidth="1"/>
    <col min="3038" max="3038" width="13.5703125" customWidth="1"/>
    <col min="3039" max="3039" width="19.28515625" customWidth="1"/>
    <col min="3040" max="3040" width="18.85546875" customWidth="1"/>
    <col min="3041" max="3041" width="18.5703125" customWidth="1"/>
    <col min="3042" max="3042" width="15.140625" customWidth="1"/>
    <col min="3043" max="3043" width="17" customWidth="1"/>
    <col min="3044" max="3044" width="19.7109375" customWidth="1"/>
    <col min="3045" max="3045" width="16.42578125" customWidth="1"/>
    <col min="3046" max="3046" width="4.140625" customWidth="1"/>
    <col min="3047" max="3049" width="0" hidden="1" customWidth="1"/>
    <col min="3292" max="3292" width="11.85546875" customWidth="1"/>
    <col min="3293" max="3293" width="45.140625" customWidth="1"/>
    <col min="3294" max="3294" width="13.5703125" customWidth="1"/>
    <col min="3295" max="3295" width="19.28515625" customWidth="1"/>
    <col min="3296" max="3296" width="18.85546875" customWidth="1"/>
    <col min="3297" max="3297" width="18.5703125" customWidth="1"/>
    <col min="3298" max="3298" width="15.140625" customWidth="1"/>
    <col min="3299" max="3299" width="17" customWidth="1"/>
    <col min="3300" max="3300" width="19.7109375" customWidth="1"/>
    <col min="3301" max="3301" width="16.42578125" customWidth="1"/>
    <col min="3302" max="3302" width="4.140625" customWidth="1"/>
    <col min="3303" max="3305" width="0" hidden="1" customWidth="1"/>
    <col min="3548" max="3548" width="11.85546875" customWidth="1"/>
    <col min="3549" max="3549" width="45.140625" customWidth="1"/>
    <col min="3550" max="3550" width="13.5703125" customWidth="1"/>
    <col min="3551" max="3551" width="19.28515625" customWidth="1"/>
    <col min="3552" max="3552" width="18.85546875" customWidth="1"/>
    <col min="3553" max="3553" width="18.5703125" customWidth="1"/>
    <col min="3554" max="3554" width="15.140625" customWidth="1"/>
    <col min="3555" max="3555" width="17" customWidth="1"/>
    <col min="3556" max="3556" width="19.7109375" customWidth="1"/>
    <col min="3557" max="3557" width="16.42578125" customWidth="1"/>
    <col min="3558" max="3558" width="4.140625" customWidth="1"/>
    <col min="3559" max="3561" width="0" hidden="1" customWidth="1"/>
    <col min="3804" max="3804" width="11.85546875" customWidth="1"/>
    <col min="3805" max="3805" width="45.140625" customWidth="1"/>
    <col min="3806" max="3806" width="13.5703125" customWidth="1"/>
    <col min="3807" max="3807" width="19.28515625" customWidth="1"/>
    <col min="3808" max="3808" width="18.85546875" customWidth="1"/>
    <col min="3809" max="3809" width="18.5703125" customWidth="1"/>
    <col min="3810" max="3810" width="15.140625" customWidth="1"/>
    <col min="3811" max="3811" width="17" customWidth="1"/>
    <col min="3812" max="3812" width="19.7109375" customWidth="1"/>
    <col min="3813" max="3813" width="16.42578125" customWidth="1"/>
    <col min="3814" max="3814" width="4.140625" customWidth="1"/>
    <col min="3815" max="3817" width="0" hidden="1" customWidth="1"/>
    <col min="4060" max="4060" width="11.85546875" customWidth="1"/>
    <col min="4061" max="4061" width="45.140625" customWidth="1"/>
    <col min="4062" max="4062" width="13.5703125" customWidth="1"/>
    <col min="4063" max="4063" width="19.28515625" customWidth="1"/>
    <col min="4064" max="4064" width="18.85546875" customWidth="1"/>
    <col min="4065" max="4065" width="18.5703125" customWidth="1"/>
    <col min="4066" max="4066" width="15.140625" customWidth="1"/>
    <col min="4067" max="4067" width="17" customWidth="1"/>
    <col min="4068" max="4068" width="19.7109375" customWidth="1"/>
    <col min="4069" max="4069" width="16.42578125" customWidth="1"/>
    <col min="4070" max="4070" width="4.140625" customWidth="1"/>
    <col min="4071" max="4073" width="0" hidden="1" customWidth="1"/>
    <col min="4316" max="4316" width="11.85546875" customWidth="1"/>
    <col min="4317" max="4317" width="45.140625" customWidth="1"/>
    <col min="4318" max="4318" width="13.5703125" customWidth="1"/>
    <col min="4319" max="4319" width="19.28515625" customWidth="1"/>
    <col min="4320" max="4320" width="18.85546875" customWidth="1"/>
    <col min="4321" max="4321" width="18.5703125" customWidth="1"/>
    <col min="4322" max="4322" width="15.140625" customWidth="1"/>
    <col min="4323" max="4323" width="17" customWidth="1"/>
    <col min="4324" max="4324" width="19.7109375" customWidth="1"/>
    <col min="4325" max="4325" width="16.42578125" customWidth="1"/>
    <col min="4326" max="4326" width="4.140625" customWidth="1"/>
    <col min="4327" max="4329" width="0" hidden="1" customWidth="1"/>
    <col min="4572" max="4572" width="11.85546875" customWidth="1"/>
    <col min="4573" max="4573" width="45.140625" customWidth="1"/>
    <col min="4574" max="4574" width="13.5703125" customWidth="1"/>
    <col min="4575" max="4575" width="19.28515625" customWidth="1"/>
    <col min="4576" max="4576" width="18.85546875" customWidth="1"/>
    <col min="4577" max="4577" width="18.5703125" customWidth="1"/>
    <col min="4578" max="4578" width="15.140625" customWidth="1"/>
    <col min="4579" max="4579" width="17" customWidth="1"/>
    <col min="4580" max="4580" width="19.7109375" customWidth="1"/>
    <col min="4581" max="4581" width="16.42578125" customWidth="1"/>
    <col min="4582" max="4582" width="4.140625" customWidth="1"/>
    <col min="4583" max="4585" width="0" hidden="1" customWidth="1"/>
    <col min="4828" max="4828" width="11.85546875" customWidth="1"/>
    <col min="4829" max="4829" width="45.140625" customWidth="1"/>
    <col min="4830" max="4830" width="13.5703125" customWidth="1"/>
    <col min="4831" max="4831" width="19.28515625" customWidth="1"/>
    <col min="4832" max="4832" width="18.85546875" customWidth="1"/>
    <col min="4833" max="4833" width="18.5703125" customWidth="1"/>
    <col min="4834" max="4834" width="15.140625" customWidth="1"/>
    <col min="4835" max="4835" width="17" customWidth="1"/>
    <col min="4836" max="4836" width="19.7109375" customWidth="1"/>
    <col min="4837" max="4837" width="16.42578125" customWidth="1"/>
    <col min="4838" max="4838" width="4.140625" customWidth="1"/>
    <col min="4839" max="4841" width="0" hidden="1" customWidth="1"/>
    <col min="5084" max="5084" width="11.85546875" customWidth="1"/>
    <col min="5085" max="5085" width="45.140625" customWidth="1"/>
    <col min="5086" max="5086" width="13.5703125" customWidth="1"/>
    <col min="5087" max="5087" width="19.28515625" customWidth="1"/>
    <col min="5088" max="5088" width="18.85546875" customWidth="1"/>
    <col min="5089" max="5089" width="18.5703125" customWidth="1"/>
    <col min="5090" max="5090" width="15.140625" customWidth="1"/>
    <col min="5091" max="5091" width="17" customWidth="1"/>
    <col min="5092" max="5092" width="19.7109375" customWidth="1"/>
    <col min="5093" max="5093" width="16.42578125" customWidth="1"/>
    <col min="5094" max="5094" width="4.140625" customWidth="1"/>
    <col min="5095" max="5097" width="0" hidden="1" customWidth="1"/>
    <col min="5340" max="5340" width="11.85546875" customWidth="1"/>
    <col min="5341" max="5341" width="45.140625" customWidth="1"/>
    <col min="5342" max="5342" width="13.5703125" customWidth="1"/>
    <col min="5343" max="5343" width="19.28515625" customWidth="1"/>
    <col min="5344" max="5344" width="18.85546875" customWidth="1"/>
    <col min="5345" max="5345" width="18.5703125" customWidth="1"/>
    <col min="5346" max="5346" width="15.140625" customWidth="1"/>
    <col min="5347" max="5347" width="17" customWidth="1"/>
    <col min="5348" max="5348" width="19.7109375" customWidth="1"/>
    <col min="5349" max="5349" width="16.42578125" customWidth="1"/>
    <col min="5350" max="5350" width="4.140625" customWidth="1"/>
    <col min="5351" max="5353" width="0" hidden="1" customWidth="1"/>
    <col min="5596" max="5596" width="11.85546875" customWidth="1"/>
    <col min="5597" max="5597" width="45.140625" customWidth="1"/>
    <col min="5598" max="5598" width="13.5703125" customWidth="1"/>
    <col min="5599" max="5599" width="19.28515625" customWidth="1"/>
    <col min="5600" max="5600" width="18.85546875" customWidth="1"/>
    <col min="5601" max="5601" width="18.5703125" customWidth="1"/>
    <col min="5602" max="5602" width="15.140625" customWidth="1"/>
    <col min="5603" max="5603" width="17" customWidth="1"/>
    <col min="5604" max="5604" width="19.7109375" customWidth="1"/>
    <col min="5605" max="5605" width="16.42578125" customWidth="1"/>
    <col min="5606" max="5606" width="4.140625" customWidth="1"/>
    <col min="5607" max="5609" width="0" hidden="1" customWidth="1"/>
    <col min="5852" max="5852" width="11.85546875" customWidth="1"/>
    <col min="5853" max="5853" width="45.140625" customWidth="1"/>
    <col min="5854" max="5854" width="13.5703125" customWidth="1"/>
    <col min="5855" max="5855" width="19.28515625" customWidth="1"/>
    <col min="5856" max="5856" width="18.85546875" customWidth="1"/>
    <col min="5857" max="5857" width="18.5703125" customWidth="1"/>
    <col min="5858" max="5858" width="15.140625" customWidth="1"/>
    <col min="5859" max="5859" width="17" customWidth="1"/>
    <col min="5860" max="5860" width="19.7109375" customWidth="1"/>
    <col min="5861" max="5861" width="16.42578125" customWidth="1"/>
    <col min="5862" max="5862" width="4.140625" customWidth="1"/>
    <col min="5863" max="5865" width="0" hidden="1" customWidth="1"/>
    <col min="6108" max="6108" width="11.85546875" customWidth="1"/>
    <col min="6109" max="6109" width="45.140625" customWidth="1"/>
    <col min="6110" max="6110" width="13.5703125" customWidth="1"/>
    <col min="6111" max="6111" width="19.28515625" customWidth="1"/>
    <col min="6112" max="6112" width="18.85546875" customWidth="1"/>
    <col min="6113" max="6113" width="18.5703125" customWidth="1"/>
    <col min="6114" max="6114" width="15.140625" customWidth="1"/>
    <col min="6115" max="6115" width="17" customWidth="1"/>
    <col min="6116" max="6116" width="19.7109375" customWidth="1"/>
    <col min="6117" max="6117" width="16.42578125" customWidth="1"/>
    <col min="6118" max="6118" width="4.140625" customWidth="1"/>
    <col min="6119" max="6121" width="0" hidden="1" customWidth="1"/>
    <col min="6364" max="6364" width="11.85546875" customWidth="1"/>
    <col min="6365" max="6365" width="45.140625" customWidth="1"/>
    <col min="6366" max="6366" width="13.5703125" customWidth="1"/>
    <col min="6367" max="6367" width="19.28515625" customWidth="1"/>
    <col min="6368" max="6368" width="18.85546875" customWidth="1"/>
    <col min="6369" max="6369" width="18.5703125" customWidth="1"/>
    <col min="6370" max="6370" width="15.140625" customWidth="1"/>
    <col min="6371" max="6371" width="17" customWidth="1"/>
    <col min="6372" max="6372" width="19.7109375" customWidth="1"/>
    <col min="6373" max="6373" width="16.42578125" customWidth="1"/>
    <col min="6374" max="6374" width="4.140625" customWidth="1"/>
    <col min="6375" max="6377" width="0" hidden="1" customWidth="1"/>
    <col min="6620" max="6620" width="11.85546875" customWidth="1"/>
    <col min="6621" max="6621" width="45.140625" customWidth="1"/>
    <col min="6622" max="6622" width="13.5703125" customWidth="1"/>
    <col min="6623" max="6623" width="19.28515625" customWidth="1"/>
    <col min="6624" max="6624" width="18.85546875" customWidth="1"/>
    <col min="6625" max="6625" width="18.5703125" customWidth="1"/>
    <col min="6626" max="6626" width="15.140625" customWidth="1"/>
    <col min="6627" max="6627" width="17" customWidth="1"/>
    <col min="6628" max="6628" width="19.7109375" customWidth="1"/>
    <col min="6629" max="6629" width="16.42578125" customWidth="1"/>
    <col min="6630" max="6630" width="4.140625" customWidth="1"/>
    <col min="6631" max="6633" width="0" hidden="1" customWidth="1"/>
    <col min="6876" max="6876" width="11.85546875" customWidth="1"/>
    <col min="6877" max="6877" width="45.140625" customWidth="1"/>
    <col min="6878" max="6878" width="13.5703125" customWidth="1"/>
    <col min="6879" max="6879" width="19.28515625" customWidth="1"/>
    <col min="6880" max="6880" width="18.85546875" customWidth="1"/>
    <col min="6881" max="6881" width="18.5703125" customWidth="1"/>
    <col min="6882" max="6882" width="15.140625" customWidth="1"/>
    <col min="6883" max="6883" width="17" customWidth="1"/>
    <col min="6884" max="6884" width="19.7109375" customWidth="1"/>
    <col min="6885" max="6885" width="16.42578125" customWidth="1"/>
    <col min="6886" max="6886" width="4.140625" customWidth="1"/>
    <col min="6887" max="6889" width="0" hidden="1" customWidth="1"/>
    <col min="7132" max="7132" width="11.85546875" customWidth="1"/>
    <col min="7133" max="7133" width="45.140625" customWidth="1"/>
    <col min="7134" max="7134" width="13.5703125" customWidth="1"/>
    <col min="7135" max="7135" width="19.28515625" customWidth="1"/>
    <col min="7136" max="7136" width="18.85546875" customWidth="1"/>
    <col min="7137" max="7137" width="18.5703125" customWidth="1"/>
    <col min="7138" max="7138" width="15.140625" customWidth="1"/>
    <col min="7139" max="7139" width="17" customWidth="1"/>
    <col min="7140" max="7140" width="19.7109375" customWidth="1"/>
    <col min="7141" max="7141" width="16.42578125" customWidth="1"/>
    <col min="7142" max="7142" width="4.140625" customWidth="1"/>
    <col min="7143" max="7145" width="0" hidden="1" customWidth="1"/>
    <col min="7388" max="7388" width="11.85546875" customWidth="1"/>
    <col min="7389" max="7389" width="45.140625" customWidth="1"/>
    <col min="7390" max="7390" width="13.5703125" customWidth="1"/>
    <col min="7391" max="7391" width="19.28515625" customWidth="1"/>
    <col min="7392" max="7392" width="18.85546875" customWidth="1"/>
    <col min="7393" max="7393" width="18.5703125" customWidth="1"/>
    <col min="7394" max="7394" width="15.140625" customWidth="1"/>
    <col min="7395" max="7395" width="17" customWidth="1"/>
    <col min="7396" max="7396" width="19.7109375" customWidth="1"/>
    <col min="7397" max="7397" width="16.42578125" customWidth="1"/>
    <col min="7398" max="7398" width="4.140625" customWidth="1"/>
    <col min="7399" max="7401" width="0" hidden="1" customWidth="1"/>
    <col min="7644" max="7644" width="11.85546875" customWidth="1"/>
    <col min="7645" max="7645" width="45.140625" customWidth="1"/>
    <col min="7646" max="7646" width="13.5703125" customWidth="1"/>
    <col min="7647" max="7647" width="19.28515625" customWidth="1"/>
    <col min="7648" max="7648" width="18.85546875" customWidth="1"/>
    <col min="7649" max="7649" width="18.5703125" customWidth="1"/>
    <col min="7650" max="7650" width="15.140625" customWidth="1"/>
    <col min="7651" max="7651" width="17" customWidth="1"/>
    <col min="7652" max="7652" width="19.7109375" customWidth="1"/>
    <col min="7653" max="7653" width="16.42578125" customWidth="1"/>
    <col min="7654" max="7654" width="4.140625" customWidth="1"/>
    <col min="7655" max="7657" width="0" hidden="1" customWidth="1"/>
    <col min="7900" max="7900" width="11.85546875" customWidth="1"/>
    <col min="7901" max="7901" width="45.140625" customWidth="1"/>
    <col min="7902" max="7902" width="13.5703125" customWidth="1"/>
    <col min="7903" max="7903" width="19.28515625" customWidth="1"/>
    <col min="7904" max="7904" width="18.85546875" customWidth="1"/>
    <col min="7905" max="7905" width="18.5703125" customWidth="1"/>
    <col min="7906" max="7906" width="15.140625" customWidth="1"/>
    <col min="7907" max="7907" width="17" customWidth="1"/>
    <col min="7908" max="7908" width="19.7109375" customWidth="1"/>
    <col min="7909" max="7909" width="16.42578125" customWidth="1"/>
    <col min="7910" max="7910" width="4.140625" customWidth="1"/>
    <col min="7911" max="7913" width="0" hidden="1" customWidth="1"/>
    <col min="8156" max="8156" width="11.85546875" customWidth="1"/>
    <col min="8157" max="8157" width="45.140625" customWidth="1"/>
    <col min="8158" max="8158" width="13.5703125" customWidth="1"/>
    <col min="8159" max="8159" width="19.28515625" customWidth="1"/>
    <col min="8160" max="8160" width="18.85546875" customWidth="1"/>
    <col min="8161" max="8161" width="18.5703125" customWidth="1"/>
    <col min="8162" max="8162" width="15.140625" customWidth="1"/>
    <col min="8163" max="8163" width="17" customWidth="1"/>
    <col min="8164" max="8164" width="19.7109375" customWidth="1"/>
    <col min="8165" max="8165" width="16.42578125" customWidth="1"/>
    <col min="8166" max="8166" width="4.140625" customWidth="1"/>
    <col min="8167" max="8169" width="0" hidden="1" customWidth="1"/>
    <col min="8412" max="8412" width="11.85546875" customWidth="1"/>
    <col min="8413" max="8413" width="45.140625" customWidth="1"/>
    <col min="8414" max="8414" width="13.5703125" customWidth="1"/>
    <col min="8415" max="8415" width="19.28515625" customWidth="1"/>
    <col min="8416" max="8416" width="18.85546875" customWidth="1"/>
    <col min="8417" max="8417" width="18.5703125" customWidth="1"/>
    <col min="8418" max="8418" width="15.140625" customWidth="1"/>
    <col min="8419" max="8419" width="17" customWidth="1"/>
    <col min="8420" max="8420" width="19.7109375" customWidth="1"/>
    <col min="8421" max="8421" width="16.42578125" customWidth="1"/>
    <col min="8422" max="8422" width="4.140625" customWidth="1"/>
    <col min="8423" max="8425" width="0" hidden="1" customWidth="1"/>
    <col min="8668" max="8668" width="11.85546875" customWidth="1"/>
    <col min="8669" max="8669" width="45.140625" customWidth="1"/>
    <col min="8670" max="8670" width="13.5703125" customWidth="1"/>
    <col min="8671" max="8671" width="19.28515625" customWidth="1"/>
    <col min="8672" max="8672" width="18.85546875" customWidth="1"/>
    <col min="8673" max="8673" width="18.5703125" customWidth="1"/>
    <col min="8674" max="8674" width="15.140625" customWidth="1"/>
    <col min="8675" max="8675" width="17" customWidth="1"/>
    <col min="8676" max="8676" width="19.7109375" customWidth="1"/>
    <col min="8677" max="8677" width="16.42578125" customWidth="1"/>
    <col min="8678" max="8678" width="4.140625" customWidth="1"/>
    <col min="8679" max="8681" width="0" hidden="1" customWidth="1"/>
    <col min="8924" max="8924" width="11.85546875" customWidth="1"/>
    <col min="8925" max="8925" width="45.140625" customWidth="1"/>
    <col min="8926" max="8926" width="13.5703125" customWidth="1"/>
    <col min="8927" max="8927" width="19.28515625" customWidth="1"/>
    <col min="8928" max="8928" width="18.85546875" customWidth="1"/>
    <col min="8929" max="8929" width="18.5703125" customWidth="1"/>
    <col min="8930" max="8930" width="15.140625" customWidth="1"/>
    <col min="8931" max="8931" width="17" customWidth="1"/>
    <col min="8932" max="8932" width="19.7109375" customWidth="1"/>
    <col min="8933" max="8933" width="16.42578125" customWidth="1"/>
    <col min="8934" max="8934" width="4.140625" customWidth="1"/>
    <col min="8935" max="8937" width="0" hidden="1" customWidth="1"/>
    <col min="9180" max="9180" width="11.85546875" customWidth="1"/>
    <col min="9181" max="9181" width="45.140625" customWidth="1"/>
    <col min="9182" max="9182" width="13.5703125" customWidth="1"/>
    <col min="9183" max="9183" width="19.28515625" customWidth="1"/>
    <col min="9184" max="9184" width="18.85546875" customWidth="1"/>
    <col min="9185" max="9185" width="18.5703125" customWidth="1"/>
    <col min="9186" max="9186" width="15.140625" customWidth="1"/>
    <col min="9187" max="9187" width="17" customWidth="1"/>
    <col min="9188" max="9188" width="19.7109375" customWidth="1"/>
    <col min="9189" max="9189" width="16.42578125" customWidth="1"/>
    <col min="9190" max="9190" width="4.140625" customWidth="1"/>
    <col min="9191" max="9193" width="0" hidden="1" customWidth="1"/>
    <col min="9436" max="9436" width="11.85546875" customWidth="1"/>
    <col min="9437" max="9437" width="45.140625" customWidth="1"/>
    <col min="9438" max="9438" width="13.5703125" customWidth="1"/>
    <col min="9439" max="9439" width="19.28515625" customWidth="1"/>
    <col min="9440" max="9440" width="18.85546875" customWidth="1"/>
    <col min="9441" max="9441" width="18.5703125" customWidth="1"/>
    <col min="9442" max="9442" width="15.140625" customWidth="1"/>
    <col min="9443" max="9443" width="17" customWidth="1"/>
    <col min="9444" max="9444" width="19.7109375" customWidth="1"/>
    <col min="9445" max="9445" width="16.42578125" customWidth="1"/>
    <col min="9446" max="9446" width="4.140625" customWidth="1"/>
    <col min="9447" max="9449" width="0" hidden="1" customWidth="1"/>
    <col min="9692" max="9692" width="11.85546875" customWidth="1"/>
    <col min="9693" max="9693" width="45.140625" customWidth="1"/>
    <col min="9694" max="9694" width="13.5703125" customWidth="1"/>
    <col min="9695" max="9695" width="19.28515625" customWidth="1"/>
    <col min="9696" max="9696" width="18.85546875" customWidth="1"/>
    <col min="9697" max="9697" width="18.5703125" customWidth="1"/>
    <col min="9698" max="9698" width="15.140625" customWidth="1"/>
    <col min="9699" max="9699" width="17" customWidth="1"/>
    <col min="9700" max="9700" width="19.7109375" customWidth="1"/>
    <col min="9701" max="9701" width="16.42578125" customWidth="1"/>
    <col min="9702" max="9702" width="4.140625" customWidth="1"/>
    <col min="9703" max="9705" width="0" hidden="1" customWidth="1"/>
    <col min="9948" max="9948" width="11.85546875" customWidth="1"/>
    <col min="9949" max="9949" width="45.140625" customWidth="1"/>
    <col min="9950" max="9950" width="13.5703125" customWidth="1"/>
    <col min="9951" max="9951" width="19.28515625" customWidth="1"/>
    <col min="9952" max="9952" width="18.85546875" customWidth="1"/>
    <col min="9953" max="9953" width="18.5703125" customWidth="1"/>
    <col min="9954" max="9954" width="15.140625" customWidth="1"/>
    <col min="9955" max="9955" width="17" customWidth="1"/>
    <col min="9956" max="9956" width="19.7109375" customWidth="1"/>
    <col min="9957" max="9957" width="16.42578125" customWidth="1"/>
    <col min="9958" max="9958" width="4.140625" customWidth="1"/>
    <col min="9959" max="9961" width="0" hidden="1" customWidth="1"/>
    <col min="10204" max="10204" width="11.85546875" customWidth="1"/>
    <col min="10205" max="10205" width="45.140625" customWidth="1"/>
    <col min="10206" max="10206" width="13.5703125" customWidth="1"/>
    <col min="10207" max="10207" width="19.28515625" customWidth="1"/>
    <col min="10208" max="10208" width="18.85546875" customWidth="1"/>
    <col min="10209" max="10209" width="18.5703125" customWidth="1"/>
    <col min="10210" max="10210" width="15.140625" customWidth="1"/>
    <col min="10211" max="10211" width="17" customWidth="1"/>
    <col min="10212" max="10212" width="19.7109375" customWidth="1"/>
    <col min="10213" max="10213" width="16.42578125" customWidth="1"/>
    <col min="10214" max="10214" width="4.140625" customWidth="1"/>
    <col min="10215" max="10217" width="0" hidden="1" customWidth="1"/>
    <col min="10460" max="10460" width="11.85546875" customWidth="1"/>
    <col min="10461" max="10461" width="45.140625" customWidth="1"/>
    <col min="10462" max="10462" width="13.5703125" customWidth="1"/>
    <col min="10463" max="10463" width="19.28515625" customWidth="1"/>
    <col min="10464" max="10464" width="18.85546875" customWidth="1"/>
    <col min="10465" max="10465" width="18.5703125" customWidth="1"/>
    <col min="10466" max="10466" width="15.140625" customWidth="1"/>
    <col min="10467" max="10467" width="17" customWidth="1"/>
    <col min="10468" max="10468" width="19.7109375" customWidth="1"/>
    <col min="10469" max="10469" width="16.42578125" customWidth="1"/>
    <col min="10470" max="10470" width="4.140625" customWidth="1"/>
    <col min="10471" max="10473" width="0" hidden="1" customWidth="1"/>
    <col min="10716" max="10716" width="11.85546875" customWidth="1"/>
    <col min="10717" max="10717" width="45.140625" customWidth="1"/>
    <col min="10718" max="10718" width="13.5703125" customWidth="1"/>
    <col min="10719" max="10719" width="19.28515625" customWidth="1"/>
    <col min="10720" max="10720" width="18.85546875" customWidth="1"/>
    <col min="10721" max="10721" width="18.5703125" customWidth="1"/>
    <col min="10722" max="10722" width="15.140625" customWidth="1"/>
    <col min="10723" max="10723" width="17" customWidth="1"/>
    <col min="10724" max="10724" width="19.7109375" customWidth="1"/>
    <col min="10725" max="10725" width="16.42578125" customWidth="1"/>
    <col min="10726" max="10726" width="4.140625" customWidth="1"/>
    <col min="10727" max="10729" width="0" hidden="1" customWidth="1"/>
    <col min="10972" max="10972" width="11.85546875" customWidth="1"/>
    <col min="10973" max="10973" width="45.140625" customWidth="1"/>
    <col min="10974" max="10974" width="13.5703125" customWidth="1"/>
    <col min="10975" max="10975" width="19.28515625" customWidth="1"/>
    <col min="10976" max="10976" width="18.85546875" customWidth="1"/>
    <col min="10977" max="10977" width="18.5703125" customWidth="1"/>
    <col min="10978" max="10978" width="15.140625" customWidth="1"/>
    <col min="10979" max="10979" width="17" customWidth="1"/>
    <col min="10980" max="10980" width="19.7109375" customWidth="1"/>
    <col min="10981" max="10981" width="16.42578125" customWidth="1"/>
    <col min="10982" max="10982" width="4.140625" customWidth="1"/>
    <col min="10983" max="10985" width="0" hidden="1" customWidth="1"/>
    <col min="11228" max="11228" width="11.85546875" customWidth="1"/>
    <col min="11229" max="11229" width="45.140625" customWidth="1"/>
    <col min="11230" max="11230" width="13.5703125" customWidth="1"/>
    <col min="11231" max="11231" width="19.28515625" customWidth="1"/>
    <col min="11232" max="11232" width="18.85546875" customWidth="1"/>
    <col min="11233" max="11233" width="18.5703125" customWidth="1"/>
    <col min="11234" max="11234" width="15.140625" customWidth="1"/>
    <col min="11235" max="11235" width="17" customWidth="1"/>
    <col min="11236" max="11236" width="19.7109375" customWidth="1"/>
    <col min="11237" max="11237" width="16.42578125" customWidth="1"/>
    <col min="11238" max="11238" width="4.140625" customWidth="1"/>
    <col min="11239" max="11241" width="0" hidden="1" customWidth="1"/>
    <col min="11484" max="11484" width="11.85546875" customWidth="1"/>
    <col min="11485" max="11485" width="45.140625" customWidth="1"/>
    <col min="11486" max="11486" width="13.5703125" customWidth="1"/>
    <col min="11487" max="11487" width="19.28515625" customWidth="1"/>
    <col min="11488" max="11488" width="18.85546875" customWidth="1"/>
    <col min="11489" max="11489" width="18.5703125" customWidth="1"/>
    <col min="11490" max="11490" width="15.140625" customWidth="1"/>
    <col min="11491" max="11491" width="17" customWidth="1"/>
    <col min="11492" max="11492" width="19.7109375" customWidth="1"/>
    <col min="11493" max="11493" width="16.42578125" customWidth="1"/>
    <col min="11494" max="11494" width="4.140625" customWidth="1"/>
    <col min="11495" max="11497" width="0" hidden="1" customWidth="1"/>
    <col min="11740" max="11740" width="11.85546875" customWidth="1"/>
    <col min="11741" max="11741" width="45.140625" customWidth="1"/>
    <col min="11742" max="11742" width="13.5703125" customWidth="1"/>
    <col min="11743" max="11743" width="19.28515625" customWidth="1"/>
    <col min="11744" max="11744" width="18.85546875" customWidth="1"/>
    <col min="11745" max="11745" width="18.5703125" customWidth="1"/>
    <col min="11746" max="11746" width="15.140625" customWidth="1"/>
    <col min="11747" max="11747" width="17" customWidth="1"/>
    <col min="11748" max="11748" width="19.7109375" customWidth="1"/>
    <col min="11749" max="11749" width="16.42578125" customWidth="1"/>
    <col min="11750" max="11750" width="4.140625" customWidth="1"/>
    <col min="11751" max="11753" width="0" hidden="1" customWidth="1"/>
    <col min="11996" max="11996" width="11.85546875" customWidth="1"/>
    <col min="11997" max="11997" width="45.140625" customWidth="1"/>
    <col min="11998" max="11998" width="13.5703125" customWidth="1"/>
    <col min="11999" max="11999" width="19.28515625" customWidth="1"/>
    <col min="12000" max="12000" width="18.85546875" customWidth="1"/>
    <col min="12001" max="12001" width="18.5703125" customWidth="1"/>
    <col min="12002" max="12002" width="15.140625" customWidth="1"/>
    <col min="12003" max="12003" width="17" customWidth="1"/>
    <col min="12004" max="12004" width="19.7109375" customWidth="1"/>
    <col min="12005" max="12005" width="16.42578125" customWidth="1"/>
    <col min="12006" max="12006" width="4.140625" customWidth="1"/>
    <col min="12007" max="12009" width="0" hidden="1" customWidth="1"/>
    <col min="12252" max="12252" width="11.85546875" customWidth="1"/>
    <col min="12253" max="12253" width="45.140625" customWidth="1"/>
    <col min="12254" max="12254" width="13.5703125" customWidth="1"/>
    <col min="12255" max="12255" width="19.28515625" customWidth="1"/>
    <col min="12256" max="12256" width="18.85546875" customWidth="1"/>
    <col min="12257" max="12257" width="18.5703125" customWidth="1"/>
    <col min="12258" max="12258" width="15.140625" customWidth="1"/>
    <col min="12259" max="12259" width="17" customWidth="1"/>
    <col min="12260" max="12260" width="19.7109375" customWidth="1"/>
    <col min="12261" max="12261" width="16.42578125" customWidth="1"/>
    <col min="12262" max="12262" width="4.140625" customWidth="1"/>
    <col min="12263" max="12265" width="0" hidden="1" customWidth="1"/>
    <col min="12508" max="12508" width="11.85546875" customWidth="1"/>
    <col min="12509" max="12509" width="45.140625" customWidth="1"/>
    <col min="12510" max="12510" width="13.5703125" customWidth="1"/>
    <col min="12511" max="12511" width="19.28515625" customWidth="1"/>
    <col min="12512" max="12512" width="18.85546875" customWidth="1"/>
    <col min="12513" max="12513" width="18.5703125" customWidth="1"/>
    <col min="12514" max="12514" width="15.140625" customWidth="1"/>
    <col min="12515" max="12515" width="17" customWidth="1"/>
    <col min="12516" max="12516" width="19.7109375" customWidth="1"/>
    <col min="12517" max="12517" width="16.42578125" customWidth="1"/>
    <col min="12518" max="12518" width="4.140625" customWidth="1"/>
    <col min="12519" max="12521" width="0" hidden="1" customWidth="1"/>
    <col min="12764" max="12764" width="11.85546875" customWidth="1"/>
    <col min="12765" max="12765" width="45.140625" customWidth="1"/>
    <col min="12766" max="12766" width="13.5703125" customWidth="1"/>
    <col min="12767" max="12767" width="19.28515625" customWidth="1"/>
    <col min="12768" max="12768" width="18.85546875" customWidth="1"/>
    <col min="12769" max="12769" width="18.5703125" customWidth="1"/>
    <col min="12770" max="12770" width="15.140625" customWidth="1"/>
    <col min="12771" max="12771" width="17" customWidth="1"/>
    <col min="12772" max="12772" width="19.7109375" customWidth="1"/>
    <col min="12773" max="12773" width="16.42578125" customWidth="1"/>
    <col min="12774" max="12774" width="4.140625" customWidth="1"/>
    <col min="12775" max="12777" width="0" hidden="1" customWidth="1"/>
    <col min="13020" max="13020" width="11.85546875" customWidth="1"/>
    <col min="13021" max="13021" width="45.140625" customWidth="1"/>
    <col min="13022" max="13022" width="13.5703125" customWidth="1"/>
    <col min="13023" max="13023" width="19.28515625" customWidth="1"/>
    <col min="13024" max="13024" width="18.85546875" customWidth="1"/>
    <col min="13025" max="13025" width="18.5703125" customWidth="1"/>
    <col min="13026" max="13026" width="15.140625" customWidth="1"/>
    <col min="13027" max="13027" width="17" customWidth="1"/>
    <col min="13028" max="13028" width="19.7109375" customWidth="1"/>
    <col min="13029" max="13029" width="16.42578125" customWidth="1"/>
    <col min="13030" max="13030" width="4.140625" customWidth="1"/>
    <col min="13031" max="13033" width="0" hidden="1" customWidth="1"/>
    <col min="13276" max="13276" width="11.85546875" customWidth="1"/>
    <col min="13277" max="13277" width="45.140625" customWidth="1"/>
    <col min="13278" max="13278" width="13.5703125" customWidth="1"/>
    <col min="13279" max="13279" width="19.28515625" customWidth="1"/>
    <col min="13280" max="13280" width="18.85546875" customWidth="1"/>
    <col min="13281" max="13281" width="18.5703125" customWidth="1"/>
    <col min="13282" max="13282" width="15.140625" customWidth="1"/>
    <col min="13283" max="13283" width="17" customWidth="1"/>
    <col min="13284" max="13284" width="19.7109375" customWidth="1"/>
    <col min="13285" max="13285" width="16.42578125" customWidth="1"/>
    <col min="13286" max="13286" width="4.140625" customWidth="1"/>
    <col min="13287" max="13289" width="0" hidden="1" customWidth="1"/>
    <col min="13532" max="13532" width="11.85546875" customWidth="1"/>
    <col min="13533" max="13533" width="45.140625" customWidth="1"/>
    <col min="13534" max="13534" width="13.5703125" customWidth="1"/>
    <col min="13535" max="13535" width="19.28515625" customWidth="1"/>
    <col min="13536" max="13536" width="18.85546875" customWidth="1"/>
    <col min="13537" max="13537" width="18.5703125" customWidth="1"/>
    <col min="13538" max="13538" width="15.140625" customWidth="1"/>
    <col min="13539" max="13539" width="17" customWidth="1"/>
    <col min="13540" max="13540" width="19.7109375" customWidth="1"/>
    <col min="13541" max="13541" width="16.42578125" customWidth="1"/>
    <col min="13542" max="13542" width="4.140625" customWidth="1"/>
    <col min="13543" max="13545" width="0" hidden="1" customWidth="1"/>
    <col min="13788" max="13788" width="11.85546875" customWidth="1"/>
    <col min="13789" max="13789" width="45.140625" customWidth="1"/>
    <col min="13790" max="13790" width="13.5703125" customWidth="1"/>
    <col min="13791" max="13791" width="19.28515625" customWidth="1"/>
    <col min="13792" max="13792" width="18.85546875" customWidth="1"/>
    <col min="13793" max="13793" width="18.5703125" customWidth="1"/>
    <col min="13794" max="13794" width="15.140625" customWidth="1"/>
    <col min="13795" max="13795" width="17" customWidth="1"/>
    <col min="13796" max="13796" width="19.7109375" customWidth="1"/>
    <col min="13797" max="13797" width="16.42578125" customWidth="1"/>
    <col min="13798" max="13798" width="4.140625" customWidth="1"/>
    <col min="13799" max="13801" width="0" hidden="1" customWidth="1"/>
    <col min="14044" max="14044" width="11.85546875" customWidth="1"/>
    <col min="14045" max="14045" width="45.140625" customWidth="1"/>
    <col min="14046" max="14046" width="13.5703125" customWidth="1"/>
    <col min="14047" max="14047" width="19.28515625" customWidth="1"/>
    <col min="14048" max="14048" width="18.85546875" customWidth="1"/>
    <col min="14049" max="14049" width="18.5703125" customWidth="1"/>
    <col min="14050" max="14050" width="15.140625" customWidth="1"/>
    <col min="14051" max="14051" width="17" customWidth="1"/>
    <col min="14052" max="14052" width="19.7109375" customWidth="1"/>
    <col min="14053" max="14053" width="16.42578125" customWidth="1"/>
    <col min="14054" max="14054" width="4.140625" customWidth="1"/>
    <col min="14055" max="14057" width="0" hidden="1" customWidth="1"/>
    <col min="14300" max="14300" width="11.85546875" customWidth="1"/>
    <col min="14301" max="14301" width="45.140625" customWidth="1"/>
    <col min="14302" max="14302" width="13.5703125" customWidth="1"/>
    <col min="14303" max="14303" width="19.28515625" customWidth="1"/>
    <col min="14304" max="14304" width="18.85546875" customWidth="1"/>
    <col min="14305" max="14305" width="18.5703125" customWidth="1"/>
    <col min="14306" max="14306" width="15.140625" customWidth="1"/>
    <col min="14307" max="14307" width="17" customWidth="1"/>
    <col min="14308" max="14308" width="19.7109375" customWidth="1"/>
    <col min="14309" max="14309" width="16.42578125" customWidth="1"/>
    <col min="14310" max="14310" width="4.140625" customWidth="1"/>
    <col min="14311" max="14313" width="0" hidden="1" customWidth="1"/>
    <col min="14556" max="14556" width="11.85546875" customWidth="1"/>
    <col min="14557" max="14557" width="45.140625" customWidth="1"/>
    <col min="14558" max="14558" width="13.5703125" customWidth="1"/>
    <col min="14559" max="14559" width="19.28515625" customWidth="1"/>
    <col min="14560" max="14560" width="18.85546875" customWidth="1"/>
    <col min="14561" max="14561" width="18.5703125" customWidth="1"/>
    <col min="14562" max="14562" width="15.140625" customWidth="1"/>
    <col min="14563" max="14563" width="17" customWidth="1"/>
    <col min="14564" max="14564" width="19.7109375" customWidth="1"/>
    <col min="14565" max="14565" width="16.42578125" customWidth="1"/>
    <col min="14566" max="14566" width="4.140625" customWidth="1"/>
    <col min="14567" max="14569" width="0" hidden="1" customWidth="1"/>
    <col min="14812" max="14812" width="11.85546875" customWidth="1"/>
    <col min="14813" max="14813" width="45.140625" customWidth="1"/>
    <col min="14814" max="14814" width="13.5703125" customWidth="1"/>
    <col min="14815" max="14815" width="19.28515625" customWidth="1"/>
    <col min="14816" max="14816" width="18.85546875" customWidth="1"/>
    <col min="14817" max="14817" width="18.5703125" customWidth="1"/>
    <col min="14818" max="14818" width="15.140625" customWidth="1"/>
    <col min="14819" max="14819" width="17" customWidth="1"/>
    <col min="14820" max="14820" width="19.7109375" customWidth="1"/>
    <col min="14821" max="14821" width="16.42578125" customWidth="1"/>
    <col min="14822" max="14822" width="4.140625" customWidth="1"/>
    <col min="14823" max="14825" width="0" hidden="1" customWidth="1"/>
    <col min="15068" max="15068" width="11.85546875" customWidth="1"/>
    <col min="15069" max="15069" width="45.140625" customWidth="1"/>
    <col min="15070" max="15070" width="13.5703125" customWidth="1"/>
    <col min="15071" max="15071" width="19.28515625" customWidth="1"/>
    <col min="15072" max="15072" width="18.85546875" customWidth="1"/>
    <col min="15073" max="15073" width="18.5703125" customWidth="1"/>
    <col min="15074" max="15074" width="15.140625" customWidth="1"/>
    <col min="15075" max="15075" width="17" customWidth="1"/>
    <col min="15076" max="15076" width="19.7109375" customWidth="1"/>
    <col min="15077" max="15077" width="16.42578125" customWidth="1"/>
    <col min="15078" max="15078" width="4.140625" customWidth="1"/>
    <col min="15079" max="15081" width="0" hidden="1" customWidth="1"/>
    <col min="15324" max="15324" width="11.85546875" customWidth="1"/>
    <col min="15325" max="15325" width="45.140625" customWidth="1"/>
    <col min="15326" max="15326" width="13.5703125" customWidth="1"/>
    <col min="15327" max="15327" width="19.28515625" customWidth="1"/>
    <col min="15328" max="15328" width="18.85546875" customWidth="1"/>
    <col min="15329" max="15329" width="18.5703125" customWidth="1"/>
    <col min="15330" max="15330" width="15.140625" customWidth="1"/>
    <col min="15331" max="15331" width="17" customWidth="1"/>
    <col min="15332" max="15332" width="19.7109375" customWidth="1"/>
    <col min="15333" max="15333" width="16.42578125" customWidth="1"/>
    <col min="15334" max="15334" width="4.140625" customWidth="1"/>
    <col min="15335" max="15337" width="0" hidden="1" customWidth="1"/>
    <col min="15580" max="15580" width="11.85546875" customWidth="1"/>
    <col min="15581" max="15581" width="45.140625" customWidth="1"/>
    <col min="15582" max="15582" width="13.5703125" customWidth="1"/>
    <col min="15583" max="15583" width="19.28515625" customWidth="1"/>
    <col min="15584" max="15584" width="18.85546875" customWidth="1"/>
    <col min="15585" max="15585" width="18.5703125" customWidth="1"/>
    <col min="15586" max="15586" width="15.140625" customWidth="1"/>
    <col min="15587" max="15587" width="17" customWidth="1"/>
    <col min="15588" max="15588" width="19.7109375" customWidth="1"/>
    <col min="15589" max="15589" width="16.42578125" customWidth="1"/>
    <col min="15590" max="15590" width="4.140625" customWidth="1"/>
    <col min="15591" max="15593" width="0" hidden="1" customWidth="1"/>
    <col min="15836" max="15836" width="11.85546875" customWidth="1"/>
    <col min="15837" max="15837" width="45.140625" customWidth="1"/>
    <col min="15838" max="15838" width="13.5703125" customWidth="1"/>
    <col min="15839" max="15839" width="19.28515625" customWidth="1"/>
    <col min="15840" max="15840" width="18.85546875" customWidth="1"/>
    <col min="15841" max="15841" width="18.5703125" customWidth="1"/>
    <col min="15842" max="15842" width="15.140625" customWidth="1"/>
    <col min="15843" max="15843" width="17" customWidth="1"/>
    <col min="15844" max="15844" width="19.7109375" customWidth="1"/>
    <col min="15845" max="15845" width="16.42578125" customWidth="1"/>
    <col min="15846" max="15846" width="4.140625" customWidth="1"/>
    <col min="15847" max="15849" width="0" hidden="1" customWidth="1"/>
    <col min="16092" max="16092" width="11.85546875" customWidth="1"/>
    <col min="16093" max="16093" width="45.140625" customWidth="1"/>
    <col min="16094" max="16094" width="13.5703125" customWidth="1"/>
    <col min="16095" max="16095" width="19.28515625" customWidth="1"/>
    <col min="16096" max="16096" width="18.85546875" customWidth="1"/>
    <col min="16097" max="16097" width="18.5703125" customWidth="1"/>
    <col min="16098" max="16098" width="15.140625" customWidth="1"/>
    <col min="16099" max="16099" width="17" customWidth="1"/>
    <col min="16100" max="16100" width="19.7109375" customWidth="1"/>
    <col min="16101" max="16101" width="16.42578125" customWidth="1"/>
    <col min="16102" max="16102" width="4.140625" customWidth="1"/>
    <col min="16103" max="16105" width="0" hidden="1" customWidth="1"/>
  </cols>
  <sheetData>
    <row r="2" spans="1:6" s="78" customFormat="1" ht="25.5" customHeight="1" thickBot="1" x14ac:dyDescent="0.35">
      <c r="A2" s="166" t="s">
        <v>149</v>
      </c>
      <c r="B2" s="166"/>
      <c r="C2" s="166"/>
    </row>
    <row r="3" spans="1:6" s="1" customFormat="1" ht="26.25" customHeight="1" x14ac:dyDescent="0.25">
      <c r="A3" s="167" t="s">
        <v>11</v>
      </c>
      <c r="B3" s="168" t="s">
        <v>12</v>
      </c>
      <c r="C3" s="170" t="s">
        <v>13</v>
      </c>
      <c r="D3" s="167" t="s">
        <v>15</v>
      </c>
      <c r="E3" s="172"/>
      <c r="F3" s="180" t="s">
        <v>150</v>
      </c>
    </row>
    <row r="4" spans="1:6" s="1" customFormat="1" ht="15.75" customHeight="1" x14ac:dyDescent="0.25">
      <c r="A4" s="163"/>
      <c r="B4" s="169"/>
      <c r="C4" s="171"/>
      <c r="D4" s="163" t="s">
        <v>16</v>
      </c>
      <c r="E4" s="162" t="s">
        <v>17</v>
      </c>
      <c r="F4" s="181"/>
    </row>
    <row r="5" spans="1:6" s="1" customFormat="1" ht="15.75" x14ac:dyDescent="0.25">
      <c r="A5" s="163"/>
      <c r="B5" s="169"/>
      <c r="C5" s="171"/>
      <c r="D5" s="163"/>
      <c r="E5" s="162"/>
      <c r="F5" s="181"/>
    </row>
    <row r="6" spans="1:6" s="84" customFormat="1" ht="19.5" thickBot="1" x14ac:dyDescent="0.35">
      <c r="A6" s="79">
        <v>1</v>
      </c>
      <c r="B6" s="80">
        <v>2</v>
      </c>
      <c r="C6" s="81">
        <v>3</v>
      </c>
      <c r="D6" s="79">
        <v>4</v>
      </c>
      <c r="E6" s="82">
        <v>5</v>
      </c>
      <c r="F6" s="83">
        <v>6</v>
      </c>
    </row>
    <row r="7" spans="1:6" s="84" customFormat="1" ht="30.75" customHeight="1" x14ac:dyDescent="0.3">
      <c r="A7" s="85" t="s">
        <v>50</v>
      </c>
      <c r="B7" s="86" t="s">
        <v>151</v>
      </c>
      <c r="C7" s="87" t="s">
        <v>10</v>
      </c>
      <c r="D7" s="88">
        <f>SUM(D8:D27)</f>
        <v>360134.77272334934</v>
      </c>
      <c r="E7" s="89">
        <f>SUM(E8:E27)</f>
        <v>380574.18418999994</v>
      </c>
      <c r="F7" s="90"/>
    </row>
    <row r="8" spans="1:6" s="97" customFormat="1" ht="60" customHeight="1" x14ac:dyDescent="0.3">
      <c r="A8" s="91" t="s">
        <v>152</v>
      </c>
      <c r="B8" s="92" t="s">
        <v>153</v>
      </c>
      <c r="C8" s="93" t="s">
        <v>144</v>
      </c>
      <c r="D8" s="94">
        <v>124564.15766727259</v>
      </c>
      <c r="E8" s="95">
        <v>68785.265740000003</v>
      </c>
      <c r="F8" s="96" t="s">
        <v>154</v>
      </c>
    </row>
    <row r="9" spans="1:6" s="98" customFormat="1" ht="54.75" customHeight="1" x14ac:dyDescent="0.3">
      <c r="A9" s="91" t="s">
        <v>155</v>
      </c>
      <c r="B9" s="92" t="s">
        <v>156</v>
      </c>
      <c r="C9" s="93" t="s">
        <v>144</v>
      </c>
      <c r="D9" s="94">
        <v>22212.332966069669</v>
      </c>
      <c r="E9" s="95">
        <v>26304.870060000001</v>
      </c>
      <c r="F9" s="96" t="s">
        <v>46</v>
      </c>
    </row>
    <row r="10" spans="1:6" s="97" customFormat="1" ht="42.75" customHeight="1" x14ac:dyDescent="0.3">
      <c r="A10" s="91" t="s">
        <v>157</v>
      </c>
      <c r="B10" s="92" t="s">
        <v>158</v>
      </c>
      <c r="C10" s="93" t="s">
        <v>144</v>
      </c>
      <c r="D10" s="94">
        <v>57752.989685698194</v>
      </c>
      <c r="E10" s="95">
        <v>45648.940180000005</v>
      </c>
      <c r="F10" s="165" t="s">
        <v>159</v>
      </c>
    </row>
    <row r="11" spans="1:6" s="97" customFormat="1" ht="42.75" customHeight="1" x14ac:dyDescent="0.3">
      <c r="A11" s="91" t="s">
        <v>160</v>
      </c>
      <c r="B11" s="92" t="s">
        <v>161</v>
      </c>
      <c r="C11" s="93" t="s">
        <v>144</v>
      </c>
      <c r="D11" s="94">
        <v>4729.5914879396469</v>
      </c>
      <c r="E11" s="95">
        <v>2691.8356899999999</v>
      </c>
      <c r="F11" s="165"/>
    </row>
    <row r="12" spans="1:6" s="98" customFormat="1" ht="9" customHeight="1" x14ac:dyDescent="0.3">
      <c r="A12" s="175" t="s">
        <v>162</v>
      </c>
      <c r="B12" s="178" t="s">
        <v>163</v>
      </c>
      <c r="C12" s="179" t="s">
        <v>144</v>
      </c>
      <c r="D12" s="173">
        <v>61982.480291030311</v>
      </c>
      <c r="E12" s="174">
        <v>58416.330450000016</v>
      </c>
      <c r="F12" s="165"/>
    </row>
    <row r="13" spans="1:6" s="98" customFormat="1" ht="16.5" customHeight="1" x14ac:dyDescent="0.3">
      <c r="A13" s="176"/>
      <c r="B13" s="178"/>
      <c r="C13" s="179"/>
      <c r="D13" s="173"/>
      <c r="E13" s="174"/>
      <c r="F13" s="165"/>
    </row>
    <row r="14" spans="1:6" s="98" customFormat="1" ht="13.5" customHeight="1" x14ac:dyDescent="0.3">
      <c r="A14" s="176"/>
      <c r="B14" s="178"/>
      <c r="C14" s="179"/>
      <c r="D14" s="173"/>
      <c r="E14" s="174"/>
      <c r="F14" s="165"/>
    </row>
    <row r="15" spans="1:6" s="98" customFormat="1" ht="22.5" customHeight="1" x14ac:dyDescent="0.3">
      <c r="A15" s="176"/>
      <c r="B15" s="178"/>
      <c r="C15" s="179"/>
      <c r="D15" s="173"/>
      <c r="E15" s="174"/>
      <c r="F15" s="165"/>
    </row>
    <row r="16" spans="1:6" s="98" customFormat="1" ht="25.5" customHeight="1" x14ac:dyDescent="0.3">
      <c r="A16" s="177"/>
      <c r="B16" s="178"/>
      <c r="C16" s="179"/>
      <c r="D16" s="173"/>
      <c r="E16" s="174"/>
      <c r="F16" s="165"/>
    </row>
    <row r="17" spans="1:6" s="97" customFormat="1" ht="42.75" customHeight="1" x14ac:dyDescent="0.3">
      <c r="A17" s="91" t="s">
        <v>164</v>
      </c>
      <c r="B17" s="92" t="s">
        <v>165</v>
      </c>
      <c r="C17" s="93" t="s">
        <v>144</v>
      </c>
      <c r="D17" s="94">
        <v>19737.237835751072</v>
      </c>
      <c r="E17" s="95">
        <v>33737.424780000008</v>
      </c>
      <c r="F17" s="165" t="s">
        <v>46</v>
      </c>
    </row>
    <row r="18" spans="1:6" s="97" customFormat="1" ht="42.75" customHeight="1" x14ac:dyDescent="0.3">
      <c r="A18" s="91" t="s">
        <v>166</v>
      </c>
      <c r="B18" s="92" t="s">
        <v>167</v>
      </c>
      <c r="C18" s="93" t="s">
        <v>144</v>
      </c>
      <c r="D18" s="94">
        <v>7389.4814016698074</v>
      </c>
      <c r="E18" s="95">
        <v>10433.81755</v>
      </c>
      <c r="F18" s="165"/>
    </row>
    <row r="19" spans="1:6" s="97" customFormat="1" ht="63" customHeight="1" x14ac:dyDescent="0.3">
      <c r="A19" s="91" t="s">
        <v>168</v>
      </c>
      <c r="B19" s="92" t="s">
        <v>169</v>
      </c>
      <c r="C19" s="93" t="s">
        <v>144</v>
      </c>
      <c r="D19" s="94">
        <v>5079.5466090252912</v>
      </c>
      <c r="E19" s="95">
        <v>6664.7174300000006</v>
      </c>
      <c r="F19" s="165"/>
    </row>
    <row r="20" spans="1:6" s="98" customFormat="1" ht="42.75" customHeight="1" x14ac:dyDescent="0.3">
      <c r="A20" s="91" t="s">
        <v>170</v>
      </c>
      <c r="B20" s="92" t="s">
        <v>171</v>
      </c>
      <c r="C20" s="93" t="s">
        <v>144</v>
      </c>
      <c r="D20" s="94">
        <v>35150.277739671605</v>
      </c>
      <c r="E20" s="95">
        <v>33443.416420000001</v>
      </c>
      <c r="F20" s="96"/>
    </row>
    <row r="21" spans="1:6" s="98" customFormat="1" ht="51" customHeight="1" x14ac:dyDescent="0.3">
      <c r="A21" s="91" t="s">
        <v>172</v>
      </c>
      <c r="B21" s="92" t="s">
        <v>173</v>
      </c>
      <c r="C21" s="93"/>
      <c r="D21" s="94">
        <v>7419.5105539741862</v>
      </c>
      <c r="E21" s="95">
        <v>21393.152750000001</v>
      </c>
      <c r="F21" s="96" t="s">
        <v>46</v>
      </c>
    </row>
    <row r="22" spans="1:6" s="98" customFormat="1" ht="57.75" customHeight="1" x14ac:dyDescent="0.3">
      <c r="A22" s="91" t="s">
        <v>174</v>
      </c>
      <c r="B22" s="92" t="s">
        <v>175</v>
      </c>
      <c r="C22" s="93"/>
      <c r="D22" s="94">
        <v>0</v>
      </c>
      <c r="E22" s="95">
        <v>6414.0137999999997</v>
      </c>
      <c r="F22" s="96" t="s">
        <v>176</v>
      </c>
    </row>
    <row r="23" spans="1:6" s="97" customFormat="1" ht="60.75" customHeight="1" x14ac:dyDescent="0.3">
      <c r="A23" s="91" t="s">
        <v>177</v>
      </c>
      <c r="B23" s="92" t="s">
        <v>178</v>
      </c>
      <c r="C23" s="93" t="s">
        <v>144</v>
      </c>
      <c r="D23" s="94"/>
      <c r="E23" s="95">
        <v>40245.364999999998</v>
      </c>
      <c r="F23" s="96" t="s">
        <v>176</v>
      </c>
    </row>
    <row r="24" spans="1:6" s="97" customFormat="1" ht="57.75" customHeight="1" x14ac:dyDescent="0.3">
      <c r="A24" s="91" t="s">
        <v>179</v>
      </c>
      <c r="B24" s="92" t="s">
        <v>180</v>
      </c>
      <c r="C24" s="93" t="s">
        <v>144</v>
      </c>
      <c r="D24" s="94">
        <v>1861.8074428714801</v>
      </c>
      <c r="E24" s="95">
        <v>1658.22</v>
      </c>
      <c r="F24" s="96"/>
    </row>
    <row r="25" spans="1:6" s="97" customFormat="1" ht="60.75" customHeight="1" x14ac:dyDescent="0.3">
      <c r="A25" s="91" t="s">
        <v>181</v>
      </c>
      <c r="B25" s="92" t="s">
        <v>182</v>
      </c>
      <c r="C25" s="93" t="s">
        <v>144</v>
      </c>
      <c r="D25" s="94">
        <v>7107.669356967177</v>
      </c>
      <c r="E25" s="95">
        <v>11802.43093</v>
      </c>
      <c r="F25" s="96" t="s">
        <v>46</v>
      </c>
    </row>
    <row r="26" spans="1:6" s="97" customFormat="1" ht="60.75" customHeight="1" x14ac:dyDescent="0.3">
      <c r="A26" s="91" t="s">
        <v>183</v>
      </c>
      <c r="B26" s="92" t="s">
        <v>184</v>
      </c>
      <c r="C26" s="93" t="s">
        <v>144</v>
      </c>
      <c r="D26" s="94">
        <v>0</v>
      </c>
      <c r="E26" s="95">
        <v>6523.3230000000003</v>
      </c>
      <c r="F26" s="96" t="s">
        <v>176</v>
      </c>
    </row>
    <row r="27" spans="1:6" s="97" customFormat="1" ht="57" customHeight="1" thickBot="1" x14ac:dyDescent="0.35">
      <c r="A27" s="99" t="s">
        <v>185</v>
      </c>
      <c r="B27" s="100" t="s">
        <v>186</v>
      </c>
      <c r="C27" s="101" t="s">
        <v>144</v>
      </c>
      <c r="D27" s="102">
        <v>5147.6896854083052</v>
      </c>
      <c r="E27" s="103">
        <v>6411.0604100000019</v>
      </c>
      <c r="F27" s="104" t="s">
        <v>46</v>
      </c>
    </row>
    <row r="28" spans="1:6" s="97" customFormat="1" ht="57.75" customHeight="1" x14ac:dyDescent="0.3">
      <c r="A28" s="105"/>
      <c r="B28" s="106"/>
      <c r="C28" s="107"/>
      <c r="D28" s="108"/>
      <c r="E28" s="108"/>
      <c r="F28" s="108"/>
    </row>
    <row r="29" spans="1:6" s="111" customFormat="1" ht="18.75" x14ac:dyDescent="0.3">
      <c r="A29" s="109"/>
      <c r="B29" s="109"/>
      <c r="C29" s="110"/>
      <c r="D29" s="112"/>
      <c r="E29" s="112"/>
      <c r="F29" s="112"/>
    </row>
    <row r="30" spans="1:6" s="78" customFormat="1" ht="25.5" customHeight="1" thickBot="1" x14ac:dyDescent="0.35">
      <c r="A30" s="166" t="s">
        <v>187</v>
      </c>
      <c r="B30" s="166"/>
      <c r="C30" s="166"/>
      <c r="D30" s="113"/>
      <c r="E30" s="113"/>
      <c r="F30" s="113"/>
    </row>
    <row r="31" spans="1:6" s="1" customFormat="1" ht="26.25" customHeight="1" x14ac:dyDescent="0.25">
      <c r="A31" s="167" t="s">
        <v>11</v>
      </c>
      <c r="B31" s="168" t="s">
        <v>12</v>
      </c>
      <c r="C31" s="170" t="s">
        <v>13</v>
      </c>
      <c r="D31" s="160" t="s">
        <v>15</v>
      </c>
      <c r="E31" s="161"/>
      <c r="F31" s="114"/>
    </row>
    <row r="32" spans="1:6" s="1" customFormat="1" ht="15.75" customHeight="1" x14ac:dyDescent="0.25">
      <c r="A32" s="163"/>
      <c r="B32" s="169"/>
      <c r="C32" s="171"/>
      <c r="D32" s="164" t="s">
        <v>16</v>
      </c>
      <c r="E32" s="159" t="s">
        <v>17</v>
      </c>
      <c r="F32" s="115"/>
    </row>
    <row r="33" spans="1:7" s="1" customFormat="1" ht="15.75" x14ac:dyDescent="0.25">
      <c r="A33" s="163"/>
      <c r="B33" s="169"/>
      <c r="C33" s="171"/>
      <c r="D33" s="164"/>
      <c r="E33" s="159"/>
      <c r="F33" s="115"/>
    </row>
    <row r="34" spans="1:7" s="84" customFormat="1" ht="19.5" thickBot="1" x14ac:dyDescent="0.35">
      <c r="A34" s="79">
        <v>1</v>
      </c>
      <c r="B34" s="80">
        <v>2</v>
      </c>
      <c r="C34" s="81">
        <v>3</v>
      </c>
      <c r="D34" s="116">
        <v>4</v>
      </c>
      <c r="E34" s="117">
        <v>5</v>
      </c>
      <c r="F34" s="118"/>
    </row>
    <row r="35" spans="1:7" s="84" customFormat="1" ht="51" customHeight="1" x14ac:dyDescent="0.3">
      <c r="A35" s="85" t="s">
        <v>89</v>
      </c>
      <c r="B35" s="86" t="s">
        <v>188</v>
      </c>
      <c r="C35" s="87" t="s">
        <v>10</v>
      </c>
      <c r="D35" s="119">
        <f>SUM(D36:D40)</f>
        <v>820186.77173254243</v>
      </c>
      <c r="E35" s="120">
        <f>SUM(E36:E40)</f>
        <v>1436876.1562700002</v>
      </c>
      <c r="F35" s="121"/>
    </row>
    <row r="36" spans="1:7" s="84" customFormat="1" ht="42" customHeight="1" x14ac:dyDescent="0.3">
      <c r="A36" s="122" t="s">
        <v>189</v>
      </c>
      <c r="B36" s="92" t="s">
        <v>190</v>
      </c>
      <c r="C36" s="93" t="s">
        <v>144</v>
      </c>
      <c r="D36" s="94">
        <v>665382.27999999991</v>
      </c>
      <c r="E36" s="95">
        <v>660668.64899999998</v>
      </c>
      <c r="F36" s="96"/>
      <c r="G36" s="123"/>
    </row>
    <row r="37" spans="1:7" s="98" customFormat="1" ht="42.75" customHeight="1" x14ac:dyDescent="0.3">
      <c r="A37" s="122" t="s">
        <v>191</v>
      </c>
      <c r="B37" s="92" t="s">
        <v>192</v>
      </c>
      <c r="C37" s="93" t="s">
        <v>144</v>
      </c>
      <c r="D37" s="94">
        <v>7229</v>
      </c>
      <c r="E37" s="95">
        <v>6892.9344099999998</v>
      </c>
      <c r="F37" s="96"/>
      <c r="G37" s="123"/>
    </row>
    <row r="38" spans="1:7" s="98" customFormat="1" ht="42.75" hidden="1" customHeight="1" x14ac:dyDescent="0.3">
      <c r="A38" s="122" t="s">
        <v>193</v>
      </c>
      <c r="B38" s="92" t="s">
        <v>194</v>
      </c>
      <c r="C38" s="93" t="s">
        <v>144</v>
      </c>
      <c r="D38" s="94">
        <v>0</v>
      </c>
      <c r="E38" s="95">
        <v>0</v>
      </c>
      <c r="F38" s="96"/>
      <c r="G38" s="124" t="s">
        <v>195</v>
      </c>
    </row>
    <row r="39" spans="1:7" s="97" customFormat="1" ht="85.5" customHeight="1" x14ac:dyDescent="0.3">
      <c r="A39" s="122" t="s">
        <v>193</v>
      </c>
      <c r="B39" s="92" t="s">
        <v>196</v>
      </c>
      <c r="C39" s="93" t="s">
        <v>144</v>
      </c>
      <c r="D39" s="94">
        <v>107700</v>
      </c>
      <c r="E39" s="95">
        <v>939441.36699999997</v>
      </c>
      <c r="F39" s="191" t="s">
        <v>197</v>
      </c>
      <c r="G39" s="124"/>
    </row>
    <row r="40" spans="1:7" s="97" customFormat="1" ht="42.75" customHeight="1" thickBot="1" x14ac:dyDescent="0.35">
      <c r="A40" s="122" t="s">
        <v>198</v>
      </c>
      <c r="B40" s="92" t="s">
        <v>199</v>
      </c>
      <c r="C40" s="93" t="s">
        <v>144</v>
      </c>
      <c r="D40" s="94">
        <v>39875.491732542476</v>
      </c>
      <c r="E40" s="95">
        <v>-170126.79414000001</v>
      </c>
      <c r="F40" s="191" t="s">
        <v>200</v>
      </c>
    </row>
    <row r="41" spans="1:7" s="129" customFormat="1" ht="42.75" hidden="1" customHeight="1" thickBot="1" x14ac:dyDescent="0.35">
      <c r="A41" s="125"/>
      <c r="B41" s="126" t="s">
        <v>201</v>
      </c>
      <c r="C41" s="127" t="s">
        <v>144</v>
      </c>
      <c r="D41" s="94">
        <v>0</v>
      </c>
      <c r="E41" s="95"/>
      <c r="F41" s="128"/>
    </row>
    <row r="42" spans="1:7" s="98" customFormat="1" ht="42.75" hidden="1" customHeight="1" thickBot="1" x14ac:dyDescent="0.35">
      <c r="A42" s="130" t="s">
        <v>202</v>
      </c>
      <c r="B42" s="131" t="s">
        <v>203</v>
      </c>
      <c r="C42" s="132" t="s">
        <v>144</v>
      </c>
      <c r="D42" s="102">
        <v>0</v>
      </c>
      <c r="E42" s="103">
        <v>0</v>
      </c>
      <c r="F42" s="108"/>
    </row>
    <row r="43" spans="1:7" s="98" customFormat="1" ht="24.75" customHeight="1" x14ac:dyDescent="0.3">
      <c r="A43" s="133"/>
      <c r="B43" s="134"/>
      <c r="C43" s="135"/>
    </row>
  </sheetData>
  <mergeCells count="23">
    <mergeCell ref="A2:C2"/>
    <mergeCell ref="A3:A5"/>
    <mergeCell ref="B3:B5"/>
    <mergeCell ref="C3:C5"/>
    <mergeCell ref="D4:D5"/>
    <mergeCell ref="E4:E5"/>
    <mergeCell ref="D3:E3"/>
    <mergeCell ref="F3:F5"/>
    <mergeCell ref="F10:F11"/>
    <mergeCell ref="A12:A16"/>
    <mergeCell ref="B12:B16"/>
    <mergeCell ref="C12:C16"/>
    <mergeCell ref="F17:F19"/>
    <mergeCell ref="A30:C30"/>
    <mergeCell ref="A31:A33"/>
    <mergeCell ref="B31:B33"/>
    <mergeCell ref="C31:C33"/>
    <mergeCell ref="D12:D16"/>
    <mergeCell ref="E12:E16"/>
    <mergeCell ref="F12:F16"/>
    <mergeCell ref="E32:E33"/>
    <mergeCell ref="D31:E31"/>
    <mergeCell ref="D32:D3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Раскрытие информ</vt:lpstr>
      <vt:lpstr>расшифровки</vt:lpstr>
      <vt:lpstr>'Раскрытие информ'!Заголовки_для_печати</vt:lpstr>
      <vt:lpstr>'Раскрытие информ'!Область_печати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Полуднева Ольга Анатольевна</dc:creator>
  <cp:lastModifiedBy>Лаптенок Анна Георгиевна</cp:lastModifiedBy>
  <dcterms:created xsi:type="dcterms:W3CDTF">2018-03-28T06:46:48Z</dcterms:created>
  <dcterms:modified xsi:type="dcterms:W3CDTF">2018-03-28T07:18:21Z</dcterms:modified>
</cp:coreProperties>
</file>